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wmf" ContentType="image/x-wmf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  <Override PartName="/xl/charts/style1.xml" ContentType="application/vnd.ms-office.chartstyle+xml"/>
  <Override PartName="/xl/charts/colors1.xml" ContentType="application/vnd.ms-office.chartcolorstyle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package/2006/relationships/metadata/core-properties" Target="docProps/core.xml"/><Relationship Id="rId2" Type="http://schemas.openxmlformats.org/package/2006/relationships/metadata/thumbnail" Target="docProps/thumbnail.wmf"/><Relationship Id="rId1" Type="http://schemas.openxmlformats.org/officeDocument/2006/relationships/officeDocument" Target="xl/workbook.xml"/><Relationship Id="rId4" Type="http://schemas.openxmlformats.org/officeDocument/2006/relationships/extended-properties" Target="docProps/app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0827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PC_1\Desktop\"/>
    </mc:Choice>
  </mc:AlternateContent>
  <xr:revisionPtr revIDLastSave="0" documentId="13_ncr:1_{620F22B7-43D9-4111-8890-F39DC7A604B0}" xr6:coauthVersionLast="37" xr6:coauthVersionMax="37" xr10:uidLastSave="{00000000-0000-0000-0000-000000000000}"/>
  <bookViews>
    <workbookView xWindow="8400" yWindow="0" windowWidth="22650" windowHeight="9405" xr2:uid="{00000000-000D-0000-FFFF-FFFF00000000}"/>
  </bookViews>
  <sheets>
    <sheet name="Sched1" sheetId="2" r:id="rId1"/>
  </sheets>
  <definedNames>
    <definedName name="_r">Sched1!$C$15:$C$36</definedName>
    <definedName name="_r1">Sched1!$C$14:$C$35</definedName>
    <definedName name="_r2">Sched1!$B$15:$B$36</definedName>
    <definedName name="_r3">Sched1!$D$15:$D$36</definedName>
    <definedName name="Area">OFFSET([0]!Date,0,2)</definedName>
    <definedName name="Cuts">#REF!</definedName>
    <definedName name="Data_Valid">OFFSET(#REF!,0,0,1,COUNT(#REF!))</definedName>
    <definedName name="Date">OFFSET(#REF!,0,0,COUNT(#REF!),1)</definedName>
    <definedName name="Date_From">#REF!</definedName>
    <definedName name="Date_To">#REF!</definedName>
    <definedName name="Grade">OFFSET(Date,0,4)</definedName>
    <definedName name="Head">#REF!</definedName>
    <definedName name="Heading">OFFSET(Date,0,1)</definedName>
    <definedName name="Pivot_Data">OFFSET([0]!Date,-1,0,COUNT([0]!Date)+1,4)</definedName>
    <definedName name="Tonnes">OFFSET(Date,0,3)</definedName>
    <definedName name="Value">OFFSET([0]!Date,0,3)</definedName>
    <definedName name="Zone">OFFSET([0]!Date,0,1)</definedName>
  </definedNames>
  <calcPr calcId="162913"/>
</workbook>
</file>

<file path=xl/calcChain.xml><?xml version="1.0" encoding="utf-8"?>
<calcChain xmlns="http://schemas.openxmlformats.org/spreadsheetml/2006/main">
  <c r="H6" i="2" l="1"/>
  <c r="N6" i="2" s="1"/>
  <c r="Q6" i="2" l="1"/>
  <c r="O6" i="2"/>
  <c r="P6" i="2"/>
  <c r="F10" i="2" a="1"/>
  <c r="F10" i="2" s="1"/>
  <c r="G5" i="2" l="1"/>
  <c r="H5" i="2" l="1"/>
  <c r="F8" i="2" a="1"/>
  <c r="F8" i="2" s="1"/>
  <c r="F7" i="2" a="1"/>
  <c r="F7" i="2" s="1"/>
  <c r="I5" i="2" l="1"/>
  <c r="J5" i="2"/>
  <c r="K5" i="2" l="1"/>
  <c r="L5" i="2" l="1"/>
  <c r="M5" i="2" l="1"/>
  <c r="C37" i="2"/>
  <c r="N5" i="2" l="1"/>
  <c r="G6" i="2"/>
  <c r="D37" i="2"/>
  <c r="G10" i="2" l="1" a="1"/>
  <c r="G10" i="2" s="1"/>
  <c r="O5" i="2"/>
  <c r="G8" i="2" a="1"/>
  <c r="G8" i="2" s="1"/>
  <c r="G7" i="2" a="1"/>
  <c r="G7" i="2" s="1"/>
  <c r="P5" i="2" l="1"/>
  <c r="H10" i="2" a="1"/>
  <c r="H10" i="2" s="1"/>
  <c r="H7" i="2" a="1"/>
  <c r="H7" i="2" s="1"/>
  <c r="I7" i="2" s="1" a="1"/>
  <c r="I7" i="2" s="1"/>
  <c r="J7" i="2" s="1" a="1"/>
  <c r="J7" i="2" s="1"/>
  <c r="K7" i="2" s="1" a="1"/>
  <c r="K7" i="2" s="1"/>
  <c r="H8" i="2" a="1"/>
  <c r="H8" i="2" s="1"/>
  <c r="I8" i="2" s="1" a="1"/>
  <c r="I8" i="2" s="1"/>
  <c r="J8" i="2" s="1" a="1"/>
  <c r="J8" i="2" s="1"/>
  <c r="K8" i="2" s="1" a="1"/>
  <c r="K8" i="2" s="1"/>
  <c r="L11" i="2" l="1"/>
  <c r="F11" i="2"/>
  <c r="Q5" i="2"/>
  <c r="I11" i="2" s="1"/>
  <c r="G9" i="2"/>
  <c r="F9" i="2"/>
  <c r="J10" i="2" a="1"/>
  <c r="J10" i="2" s="1"/>
  <c r="K10" i="2" a="1"/>
  <c r="K10" i="2" s="1"/>
  <c r="L10" i="2" a="1"/>
  <c r="L10" i="2" s="1"/>
  <c r="I10" i="2" a="1"/>
  <c r="I10" i="2" s="1"/>
  <c r="L7" i="2" a="1"/>
  <c r="L7" i="2" s="1"/>
  <c r="M7" i="2" s="1" a="1"/>
  <c r="M7" i="2" s="1"/>
  <c r="L8" i="2" a="1"/>
  <c r="L8" i="2" s="1"/>
  <c r="M8" i="2" s="1" a="1"/>
  <c r="M8" i="2" s="1"/>
  <c r="N9" i="2"/>
  <c r="G11" i="2" l="1"/>
  <c r="M11" i="2"/>
  <c r="H11" i="2"/>
  <c r="K11" i="2"/>
  <c r="J11" i="2"/>
  <c r="N11" i="2"/>
  <c r="L9" i="2"/>
  <c r="H9" i="2"/>
  <c r="M9" i="2"/>
  <c r="K9" i="2"/>
  <c r="J9" i="2"/>
  <c r="I9" i="2"/>
  <c r="M10" i="2" a="1"/>
  <c r="M10" i="2" s="1"/>
  <c r="N10" i="2" a="1"/>
  <c r="N10" i="2" s="1"/>
  <c r="N8" i="2" a="1"/>
  <c r="N8" i="2" s="1"/>
  <c r="N7" i="2" a="1"/>
  <c r="N7" i="2" s="1"/>
  <c r="O10" i="2" s="1" a="1"/>
  <c r="O10" i="2" s="1"/>
  <c r="O9" i="2"/>
  <c r="O8" i="2" l="1" a="1"/>
  <c r="O8" i="2" s="1"/>
  <c r="O11" i="2"/>
  <c r="O7" i="2" a="1"/>
  <c r="O7" i="2" s="1"/>
  <c r="P11" i="2"/>
  <c r="P8" i="2" l="1" a="1"/>
  <c r="P8" i="2" s="1"/>
  <c r="P9" i="2"/>
  <c r="P7" i="2" a="1"/>
  <c r="P7" i="2" s="1"/>
  <c r="Q10" i="2" s="1" a="1"/>
  <c r="Q10" i="2" s="1"/>
  <c r="P10" i="2" a="1"/>
  <c r="P10" i="2" s="1"/>
  <c r="Q9" i="2" l="1"/>
  <c r="Q11" i="2"/>
  <c r="Q7" i="2" a="1"/>
  <c r="Q7" i="2" s="1"/>
  <c r="Q8" i="2" a="1"/>
  <c r="Q8" i="2" s="1"/>
</calcChain>
</file>

<file path=xl/sharedStrings.xml><?xml version="1.0" encoding="utf-8"?>
<sst xmlns="http://schemas.openxmlformats.org/spreadsheetml/2006/main" count="14" uniqueCount="14">
  <si>
    <t>Tonnes</t>
  </si>
  <si>
    <t xml:space="preserve">Requirements per Period  </t>
  </si>
  <si>
    <t>% Fe</t>
  </si>
  <si>
    <t>Block No.</t>
  </si>
  <si>
    <t>_r2</t>
  </si>
  <si>
    <t>_r3</t>
  </si>
  <si>
    <t>_r</t>
  </si>
  <si>
    <t>_r1</t>
  </si>
  <si>
    <t>Given resources below, and the production schedule &gt;&gt;&gt;</t>
  </si>
  <si>
    <t>Formula  1.</t>
  </si>
  <si>
    <t>Alternative formula 2.</t>
  </si>
  <si>
    <t>Alternative formula 5.</t>
  </si>
  <si>
    <t>Alternative formula 4.</t>
  </si>
  <si>
    <t>Alternative formula 3.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</si>
</sst>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5">
    <numFmt numFmtId="43" formatCode="_-* #,##0.00_-;\-* #,##0.00_-;_-* &quot;-&quot;??_-;_-@_-"/>
    <numFmt numFmtId="164" formatCode="_-* #,##0.0_-;\-* #,##0.0_-;_-* &quot;-&quot;??_-;_-@_-"/>
    <numFmt numFmtId="165" formatCode="_-* #,##0_-;\-* #,##0_-;_-* &quot;-&quot;??_-;_-@_-"/>
    <numFmt numFmtId="166" formatCode="_(* #,##0.0_);_(* \(#,##0.0\);_(* &quot;-&quot;??_);_(@_)"/>
    <numFmt numFmtId="167" formatCode="@\ "/>
  </numFmts>
  <fonts count="15" x14ac:knownFonts="1">
    <font>
      <sz val="10"/>
      <name val="Arial"/>
    </font>
    <font>
      <sz val="10"/>
      <name val="Arial"/>
      <family val="2"/>
    </font>
    <font>
      <sz val="8"/>
      <name val="Arial"/>
      <family val="2"/>
    </font>
    <font>
      <sz val="10"/>
      <name val="Arial"/>
      <family val="2"/>
    </font>
    <font>
      <b/>
      <sz val="10"/>
      <name val="Arial"/>
      <family val="2"/>
    </font>
    <font>
      <sz val="10"/>
      <color indexed="30"/>
      <name val="Arial"/>
      <family val="2"/>
    </font>
    <font>
      <sz val="10"/>
      <name val="Arial"/>
      <family val="2"/>
    </font>
    <font>
      <sz val="11"/>
      <color theme="0"/>
      <name val="Calibri"/>
      <family val="2"/>
      <scheme val="minor"/>
    </font>
    <font>
      <b/>
      <sz val="10"/>
      <color theme="1"/>
      <name val="Arial"/>
      <family val="2"/>
    </font>
    <font>
      <sz val="10"/>
      <color rgb="FFFF0000"/>
      <name val="Arial"/>
      <family val="2"/>
    </font>
    <font>
      <sz val="10"/>
      <name val="Arial"/>
      <family val="2"/>
    </font>
    <font>
      <sz val="10"/>
      <color rgb="FFFF0000"/>
      <name val="Arial"/>
      <family val="2"/>
    </font>
    <font>
      <sz val="10"/>
      <color theme="1"/>
      <name val="Arial"/>
      <family val="2"/>
    </font>
    <font>
      <sz val="9"/>
      <color theme="1"/>
      <name val="Arial"/>
      <family val="2"/>
    </font>
    <font>
      <sz val="10"/>
      <color theme="0"/>
      <name val="Arial"/>
      <family val="2"/>
    </font>
  </fonts>
  <fills count="4">
    <fill>
      <patternFill patternType="none"/>
    </fill>
    <fill>
      <patternFill patternType="gray125"/>
    </fill>
    <fill>
      <patternFill patternType="solid">
        <fgColor indexed="26"/>
        <bgColor indexed="64"/>
      </patternFill>
    </fill>
    <fill>
      <patternFill patternType="solid">
        <fgColor theme="5"/>
      </patternFill>
    </fill>
  </fills>
  <borders count="12">
    <border>
      <left/>
      <right/>
      <top/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3">
    <xf numFmtId="0" fontId="0" fillId="0" borderId="0"/>
    <xf numFmtId="0" fontId="7" fillId="3" borderId="0" applyNumberFormat="0" applyBorder="0" applyAlignment="0" applyProtection="0"/>
    <xf numFmtId="43" fontId="1" fillId="0" borderId="0" applyFont="0" applyFill="0" applyBorder="0" applyAlignment="0" applyProtection="0"/>
  </cellStyleXfs>
  <cellXfs count="42">
    <xf numFmtId="0" fontId="0" fillId="0" borderId="0" xfId="0"/>
    <xf numFmtId="0" fontId="4" fillId="0" borderId="0" xfId="0" applyFont="1"/>
    <xf numFmtId="0" fontId="4" fillId="0" borderId="0" xfId="0" applyFont="1" applyAlignment="1">
      <alignment horizontal="center"/>
    </xf>
    <xf numFmtId="165" fontId="0" fillId="0" borderId="0" xfId="0" applyNumberFormat="1" applyFill="1" applyBorder="1"/>
    <xf numFmtId="165" fontId="0" fillId="0" borderId="0" xfId="0" applyNumberFormat="1"/>
    <xf numFmtId="17" fontId="4" fillId="0" borderId="0" xfId="0" applyNumberFormat="1" applyFont="1" applyAlignment="1">
      <alignment horizontal="center"/>
    </xf>
    <xf numFmtId="167" fontId="0" fillId="0" borderId="0" xfId="0" applyNumberFormat="1" applyAlignment="1">
      <alignment horizontal="right"/>
    </xf>
    <xf numFmtId="0" fontId="5" fillId="2" borderId="1" xfId="0" applyFont="1" applyFill="1" applyBorder="1" applyAlignment="1">
      <alignment horizontal="center"/>
    </xf>
    <xf numFmtId="165" fontId="5" fillId="2" borderId="2" xfId="2" applyNumberFormat="1" applyFont="1" applyFill="1" applyBorder="1"/>
    <xf numFmtId="164" fontId="5" fillId="2" borderId="3" xfId="2" applyNumberFormat="1" applyFont="1" applyFill="1" applyBorder="1"/>
    <xf numFmtId="0" fontId="5" fillId="2" borderId="5" xfId="0" applyFont="1" applyFill="1" applyBorder="1" applyAlignment="1">
      <alignment horizontal="center"/>
    </xf>
    <xf numFmtId="165" fontId="5" fillId="2" borderId="0" xfId="2" applyNumberFormat="1" applyFont="1" applyFill="1" applyBorder="1"/>
    <xf numFmtId="164" fontId="5" fillId="2" borderId="6" xfId="2" applyNumberFormat="1" applyFont="1" applyFill="1" applyBorder="1"/>
    <xf numFmtId="0" fontId="5" fillId="2" borderId="7" xfId="0" applyFont="1" applyFill="1" applyBorder="1" applyAlignment="1">
      <alignment horizontal="center"/>
    </xf>
    <xf numFmtId="165" fontId="5" fillId="2" borderId="8" xfId="2" applyNumberFormat="1" applyFont="1" applyFill="1" applyBorder="1"/>
    <xf numFmtId="164" fontId="5" fillId="2" borderId="9" xfId="2" applyNumberFormat="1" applyFont="1" applyFill="1" applyBorder="1"/>
    <xf numFmtId="0" fontId="0" fillId="0" borderId="7" xfId="0" applyFill="1" applyBorder="1"/>
    <xf numFmtId="165" fontId="4" fillId="0" borderId="8" xfId="0" applyNumberFormat="1" applyFont="1" applyFill="1" applyBorder="1"/>
    <xf numFmtId="166" fontId="4" fillId="0" borderId="9" xfId="0" applyNumberFormat="1" applyFont="1" applyFill="1" applyBorder="1"/>
    <xf numFmtId="167" fontId="6" fillId="0" borderId="0" xfId="0" applyNumberFormat="1" applyFont="1" applyAlignment="1">
      <alignment horizontal="right"/>
    </xf>
    <xf numFmtId="165" fontId="8" fillId="0" borderId="8" xfId="2" applyNumberFormat="1" applyFont="1" applyFill="1" applyBorder="1"/>
    <xf numFmtId="0" fontId="9" fillId="0" borderId="0" xfId="0" applyFont="1"/>
    <xf numFmtId="165" fontId="7" fillId="3" borderId="4" xfId="1" applyNumberFormat="1" applyBorder="1"/>
    <xf numFmtId="165" fontId="7" fillId="3" borderId="10" xfId="1" applyNumberFormat="1" applyBorder="1"/>
    <xf numFmtId="165" fontId="7" fillId="3" borderId="11" xfId="1" applyNumberFormat="1" applyBorder="1"/>
    <xf numFmtId="0" fontId="4" fillId="0" borderId="0" xfId="0" applyFont="1" applyAlignment="1">
      <alignment horizontal="right"/>
    </xf>
    <xf numFmtId="2" fontId="11" fillId="0" borderId="0" xfId="0" applyNumberFormat="1" applyFont="1"/>
    <xf numFmtId="2" fontId="0" fillId="0" borderId="0" xfId="0" applyNumberFormat="1"/>
    <xf numFmtId="0" fontId="3" fillId="0" borderId="0" xfId="0" applyFont="1"/>
    <xf numFmtId="43" fontId="0" fillId="0" borderId="0" xfId="2" applyFont="1"/>
    <xf numFmtId="0" fontId="13" fillId="0" borderId="0" xfId="0" applyFont="1" applyAlignment="1">
      <alignment horizontal="right"/>
    </xf>
    <xf numFmtId="2" fontId="12" fillId="0" borderId="0" xfId="0" applyNumberFormat="1" applyFont="1"/>
    <xf numFmtId="3" fontId="0" fillId="0" borderId="0" xfId="0" applyNumberFormat="1" applyFill="1" applyBorder="1"/>
    <xf numFmtId="0" fontId="0" fillId="0" borderId="0" xfId="0" applyFill="1" applyBorder="1"/>
    <xf numFmtId="164" fontId="0" fillId="0" borderId="0" xfId="2" applyNumberFormat="1" applyFont="1" applyFill="1" applyBorder="1"/>
    <xf numFmtId="166" fontId="4" fillId="0" borderId="0" xfId="0" applyNumberFormat="1" applyFont="1" applyFill="1" applyBorder="1"/>
    <xf numFmtId="165" fontId="4" fillId="0" borderId="0" xfId="2" applyNumberFormat="1" applyFont="1" applyFill="1" applyBorder="1"/>
    <xf numFmtId="17" fontId="4" fillId="0" borderId="0" xfId="0" applyNumberFormat="1" applyFont="1" applyFill="1" applyBorder="1" applyAlignment="1">
      <alignment horizontal="center"/>
    </xf>
    <xf numFmtId="167" fontId="4" fillId="0" borderId="0" xfId="0" applyNumberFormat="1" applyFont="1" applyFill="1" applyBorder="1" applyAlignment="1">
      <alignment horizontal="right"/>
    </xf>
    <xf numFmtId="167" fontId="6" fillId="0" borderId="0" xfId="0" applyNumberFormat="1" applyFont="1" applyFill="1" applyBorder="1" applyAlignment="1">
      <alignment horizontal="right"/>
    </xf>
    <xf numFmtId="43" fontId="10" fillId="0" borderId="0" xfId="2" applyFont="1" applyFill="1" applyBorder="1"/>
    <xf numFmtId="0" fontId="14" fillId="0" borderId="0" xfId="0" applyFont="1"/>
  </cellXfs>
  <cellStyles count="3">
    <cellStyle name="Accent2" xfId="1" builtinId="33"/>
    <cellStyle name="Comma" xfId="2" builtinId="3"/>
    <cellStyle name="Normal" xfId="0" builtinId="0"/>
  </cellStyles>
  <dxfs count="1">
    <dxf>
      <fill>
        <patternFill>
          <bgColor indexed="47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charts/_rels/chart1.xml.rels><?xml version="1.0" encoding="UTF-8" standalone="yes"?>
<Relationships xmlns="http://schemas.openxmlformats.org/package/2006/relationships"><Relationship Id="rId2" Type="http://schemas.microsoft.com/office/2011/relationships/chartColorStyle" Target="colors1.xml"/><Relationship Id="rId1" Type="http://schemas.microsoft.com/office/2011/relationships/chartStyle" Target="style1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400" b="0" i="0" u="none" strike="noStrike" kern="1200" spc="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lang="en-AU"/>
              <a:t>Production Profile</a:t>
            </a:r>
          </a:p>
        </c:rich>
      </c:tx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400" b="0" i="0" u="none" strike="noStrike" kern="1200" spc="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en-US"/>
        </a:p>
      </c:txPr>
    </c:title>
    <c:autoTitleDeleted val="0"/>
    <c:plotArea>
      <c:layout/>
      <c:barChart>
        <c:barDir val="col"/>
        <c:grouping val="clustered"/>
        <c:varyColors val="0"/>
        <c:ser>
          <c:idx val="0"/>
          <c:order val="0"/>
          <c:tx>
            <c:v>Tonnes</c:v>
          </c:tx>
          <c:spPr>
            <a:solidFill>
              <a:schemeClr val="accent1"/>
            </a:solidFill>
            <a:ln>
              <a:noFill/>
            </a:ln>
            <a:effectLst/>
          </c:spPr>
          <c:invertIfNegative val="0"/>
          <c:cat>
            <c:numRef>
              <c:f>Sched1!$F$5:$Q$5</c:f>
              <c:numCache>
                <c:formatCode>mmm\-yy</c:formatCode>
                <c:ptCount val="12"/>
                <c:pt idx="0">
                  <c:v>43466</c:v>
                </c:pt>
                <c:pt idx="1">
                  <c:v>43497</c:v>
                </c:pt>
                <c:pt idx="2">
                  <c:v>43525</c:v>
                </c:pt>
                <c:pt idx="3">
                  <c:v>43556</c:v>
                </c:pt>
                <c:pt idx="4">
                  <c:v>43586</c:v>
                </c:pt>
                <c:pt idx="5">
                  <c:v>43617</c:v>
                </c:pt>
                <c:pt idx="6">
                  <c:v>43647</c:v>
                </c:pt>
                <c:pt idx="7">
                  <c:v>43678</c:v>
                </c:pt>
                <c:pt idx="8">
                  <c:v>43709</c:v>
                </c:pt>
                <c:pt idx="9">
                  <c:v>43739</c:v>
                </c:pt>
                <c:pt idx="10">
                  <c:v>43770</c:v>
                </c:pt>
                <c:pt idx="11">
                  <c:v>43800</c:v>
                </c:pt>
              </c:numCache>
            </c:numRef>
          </c:cat>
          <c:val>
            <c:numRef>
              <c:f>Sched1!$F$6:$Q$6</c:f>
              <c:numCache>
                <c:formatCode>_-* #,##0_-;\-* #,##0_-;_-* "-"??_-;_-@_-</c:formatCode>
                <c:ptCount val="12"/>
                <c:pt idx="0">
                  <c:v>40000</c:v>
                </c:pt>
                <c:pt idx="1">
                  <c:v>40000</c:v>
                </c:pt>
                <c:pt idx="2">
                  <c:v>40000</c:v>
                </c:pt>
                <c:pt idx="3">
                  <c:v>10000</c:v>
                </c:pt>
                <c:pt idx="4">
                  <c:v>30000</c:v>
                </c:pt>
                <c:pt idx="5">
                  <c:v>40000</c:v>
                </c:pt>
                <c:pt idx="6">
                  <c:v>10000</c:v>
                </c:pt>
                <c:pt idx="7">
                  <c:v>20000</c:v>
                </c:pt>
                <c:pt idx="8">
                  <c:v>40000</c:v>
                </c:pt>
                <c:pt idx="9">
                  <c:v>40000</c:v>
                </c:pt>
                <c:pt idx="10">
                  <c:v>40000</c:v>
                </c:pt>
                <c:pt idx="11">
                  <c:v>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734B-4D05-BB3E-671ECB012A3A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389988968"/>
        <c:axId val="389991592"/>
      </c:barChart>
      <c:lineChart>
        <c:grouping val="standard"/>
        <c:varyColors val="0"/>
        <c:ser>
          <c:idx val="1"/>
          <c:order val="1"/>
          <c:tx>
            <c:v>% Fe</c:v>
          </c:tx>
          <c:spPr>
            <a:ln w="28575" cap="rnd">
              <a:solidFill>
                <a:schemeClr val="accent2"/>
              </a:solidFill>
              <a:round/>
            </a:ln>
            <a:effectLst/>
          </c:spPr>
          <c:marker>
            <c:symbol val="none"/>
          </c:marker>
          <c:cat>
            <c:numRef>
              <c:f>Sched1!$F$6:$Q$6</c:f>
              <c:numCache>
                <c:formatCode>_-* #,##0_-;\-* #,##0_-;_-* "-"??_-;_-@_-</c:formatCode>
                <c:ptCount val="12"/>
                <c:pt idx="0">
                  <c:v>40000</c:v>
                </c:pt>
                <c:pt idx="1">
                  <c:v>40000</c:v>
                </c:pt>
                <c:pt idx="2">
                  <c:v>40000</c:v>
                </c:pt>
                <c:pt idx="3">
                  <c:v>10000</c:v>
                </c:pt>
                <c:pt idx="4">
                  <c:v>30000</c:v>
                </c:pt>
                <c:pt idx="5">
                  <c:v>40000</c:v>
                </c:pt>
                <c:pt idx="6">
                  <c:v>10000</c:v>
                </c:pt>
                <c:pt idx="7">
                  <c:v>20000</c:v>
                </c:pt>
                <c:pt idx="8">
                  <c:v>40000</c:v>
                </c:pt>
                <c:pt idx="9">
                  <c:v>40000</c:v>
                </c:pt>
                <c:pt idx="10">
                  <c:v>40000</c:v>
                </c:pt>
                <c:pt idx="11">
                  <c:v>0</c:v>
                </c:pt>
              </c:numCache>
            </c:numRef>
          </c:cat>
          <c:val>
            <c:numRef>
              <c:f>Sched1!$F$11:$Q$11</c:f>
              <c:numCache>
                <c:formatCode>0.00</c:formatCode>
                <c:ptCount val="12"/>
                <c:pt idx="0">
                  <c:v>57.417499999999997</c:v>
                </c:pt>
                <c:pt idx="1">
                  <c:v>57.86</c:v>
                </c:pt>
                <c:pt idx="2">
                  <c:v>57.6325</c:v>
                </c:pt>
                <c:pt idx="3">
                  <c:v>55.88</c:v>
                </c:pt>
                <c:pt idx="4">
                  <c:v>57.403333333333336</c:v>
                </c:pt>
                <c:pt idx="5">
                  <c:v>60.64</c:v>
                </c:pt>
                <c:pt idx="6">
                  <c:v>58.5</c:v>
                </c:pt>
                <c:pt idx="7">
                  <c:v>59.78</c:v>
                </c:pt>
                <c:pt idx="8">
                  <c:v>62.195</c:v>
                </c:pt>
                <c:pt idx="9">
                  <c:v>58.88</c:v>
                </c:pt>
                <c:pt idx="10">
                  <c:v>56.657499999999999</c:v>
                </c:pt>
                <c:pt idx="11">
                  <c:v>0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734B-4D05-BB3E-671ECB012A3A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499727440"/>
        <c:axId val="499734328"/>
      </c:lineChart>
      <c:dateAx>
        <c:axId val="389988968"/>
        <c:scaling>
          <c:orientation val="minMax"/>
        </c:scaling>
        <c:delete val="0"/>
        <c:axPos val="b"/>
        <c:numFmt formatCode="mmm\-yy" sourceLinked="1"/>
        <c:majorTickMark val="out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389991592"/>
        <c:crosses val="autoZero"/>
        <c:auto val="1"/>
        <c:lblOffset val="100"/>
        <c:baseTimeUnit val="months"/>
      </c:dateAx>
      <c:valAx>
        <c:axId val="389991592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_-* #,##0_-;\-* #,##0_-;_-* &quot;-&quot;??_-;_-@_-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1050" b="0" i="0" u="none" strike="noStrike" kern="1200" baseline="0">
                <a:solidFill>
                  <a:srgbClr val="0070C0"/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389988968"/>
        <c:crosses val="autoZero"/>
        <c:crossBetween val="between"/>
      </c:valAx>
      <c:valAx>
        <c:axId val="499734328"/>
        <c:scaling>
          <c:orientation val="minMax"/>
          <c:max val="65"/>
          <c:min val="50"/>
        </c:scaling>
        <c:delete val="0"/>
        <c:axPos val="r"/>
        <c:numFmt formatCode="00" sourceLinked="0"/>
        <c:majorTickMark val="out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1050" b="0" i="0" u="none" strike="noStrike" kern="1200" baseline="0">
                <a:solidFill>
                  <a:schemeClr val="accent2">
                    <a:lumMod val="7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499727440"/>
        <c:crosses val="max"/>
        <c:crossBetween val="between"/>
      </c:valAx>
      <c:catAx>
        <c:axId val="499727440"/>
        <c:scaling>
          <c:orientation val="minMax"/>
        </c:scaling>
        <c:delete val="1"/>
        <c:axPos val="b"/>
        <c:numFmt formatCode="_-* #,##0_-;\-* #,##0_-;_-* &quot;-&quot;??_-;_-@_-" sourceLinked="1"/>
        <c:majorTickMark val="out"/>
        <c:minorTickMark val="none"/>
        <c:tickLblPos val="nextTo"/>
        <c:crossAx val="499734328"/>
        <c:crosses val="autoZero"/>
        <c:auto val="1"/>
        <c:lblAlgn val="ctr"/>
        <c:lblOffset val="100"/>
        <c:noMultiLvlLbl val="0"/>
      </c:catAx>
      <c:spPr>
        <a:noFill/>
        <a:ln>
          <a:noFill/>
        </a:ln>
        <a:effectLst/>
      </c:spPr>
    </c:plotArea>
    <c:legend>
      <c:legendPos val="b"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en-US"/>
        </a:p>
      </c:txPr>
    </c:legend>
    <c:plotVisOnly val="1"/>
    <c:dispBlanksAs val="gap"/>
    <c:extLst>
      <c:ext xmlns:c16r3="http://schemas.microsoft.com/office/drawing/2017/03/chart" uri="{56B9EC1D-385E-4148-901F-78D8002777C0}">
        <c16r3:dataDisplayOptions16>
          <c16r3:dispNaAsBlank val="1"/>
        </c16r3:dataDisplayOptions16>
      </c:ext>
    </c:extLst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en-US"/>
    </a:p>
  </c:txPr>
  <c:printSettings>
    <c:headerFooter/>
    <c:pageMargins b="0.75" l="0.7" r="0.7" t="0.75" header="0.3" footer="0.3"/>
    <c:pageSetup/>
  </c:printSettings>
</c:chartSpace>
</file>

<file path=xl/charts/colors1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style1.xml><?xml version="1.0" encoding="utf-8"?>
<cs:chartStyle xmlns:cs="http://schemas.microsoft.com/office/drawing/2012/chartStyle" xmlns:a="http://schemas.openxmlformats.org/drawingml/2006/main" id="227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  <cs:spPr>
      <a:solidFill>
        <a:schemeClr val="phClr"/>
      </a:solidFill>
    </cs:spPr>
  </cs:dataPoint>
  <cs:dataPoint3D>
    <cs:lnRef idx="0"/>
    <cs:fillRef idx="1">
      <cs:styleClr val="auto"/>
    </cs:fillRef>
    <cs:effectRef idx="0"/>
    <cs:fontRef idx="minor">
      <a:schemeClr val="tx1"/>
    </cs:fontRef>
    <cs:spPr>
      <a:solidFill>
        <a:schemeClr val="phClr"/>
      </a:solidFill>
    </cs:spPr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solidFill>
        <a:schemeClr val="phClr"/>
      </a:solidFill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drawings/_rels/drawing1.xml.rels><?xml version="1.0" encoding="UTF-8" standalone="yes"?>
<Relationships xmlns="http://schemas.openxmlformats.org/package/2006/relationships"><Relationship Id="rId3" Type="http://schemas.openxmlformats.org/officeDocument/2006/relationships/hyperlink" Target="https://chandoo.org/forum/threads/calculating-a-moving-weighted-average-during-resource-scheduling.38231/" TargetMode="External"/><Relationship Id="rId2" Type="http://schemas.openxmlformats.org/officeDocument/2006/relationships/hyperlink" Target="https://www.mining-solutions.com.au/" TargetMode="External"/><Relationship Id="rId1" Type="http://schemas.openxmlformats.org/officeDocument/2006/relationships/chart" Target="../charts/chart1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4</xdr:col>
      <xdr:colOff>1293438</xdr:colOff>
      <xdr:row>12</xdr:row>
      <xdr:rowOff>101412</xdr:rowOff>
    </xdr:from>
    <xdr:to>
      <xdr:col>16</xdr:col>
      <xdr:colOff>691403</xdr:colOff>
      <xdr:row>32</xdr:row>
      <xdr:rowOff>100853</xdr:rowOff>
    </xdr:to>
    <xdr:graphicFrame macro="">
      <xdr:nvGraphicFramePr>
        <xdr:cNvPr id="2" name="Chart 1">
          <a:extLst>
            <a:ext uri="{FF2B5EF4-FFF2-40B4-BE49-F238E27FC236}">
              <a16:creationId xmlns:a16="http://schemas.microsoft.com/office/drawing/2014/main" id="{97FD1CBF-0E80-4AD3-A718-7EFDECB945FC}"/>
            </a:ext>
          </a:extLst>
        </xdr:cNvPr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14</xdr:col>
      <xdr:colOff>368985</xdr:colOff>
      <xdr:row>0</xdr:row>
      <xdr:rowOff>134470</xdr:rowOff>
    </xdr:from>
    <xdr:to>
      <xdr:col>16</xdr:col>
      <xdr:colOff>685655</xdr:colOff>
      <xdr:row>2</xdr:row>
      <xdr:rowOff>155844</xdr:rowOff>
    </xdr:to>
    <xdr:sp macro="" textlink="">
      <xdr:nvSpPr>
        <xdr:cNvPr id="3" name="Button 4">
          <a:hlinkClick xmlns:r="http://schemas.openxmlformats.org/officeDocument/2006/relationships" r:id="rId2"/>
          <a:extLst>
            <a:ext uri="{FF2B5EF4-FFF2-40B4-BE49-F238E27FC236}">
              <a16:creationId xmlns:a16="http://schemas.microsoft.com/office/drawing/2014/main" id="{B5EAAC3E-584D-4148-9D95-EC88859A0241}"/>
            </a:ext>
          </a:extLst>
        </xdr:cNvPr>
        <xdr:cNvSpPr/>
      </xdr:nvSpPr>
      <xdr:spPr>
        <a:xfrm>
          <a:off x="10084485" y="134470"/>
          <a:ext cx="1728611" cy="335139"/>
        </a:xfrm>
        <a:prstGeom prst="roundRect">
          <a:avLst/>
        </a:prstGeom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ctr"/>
        <a:lstStyle/>
        <a:p>
          <a:pPr algn="ctr"/>
          <a:r>
            <a:rPr lang="en-AU" sz="1200" b="1"/>
            <a:t>Mining Solutions</a:t>
          </a:r>
        </a:p>
      </xdr:txBody>
    </xdr:sp>
    <xdr:clientData/>
  </xdr:twoCellAnchor>
  <xdr:twoCellAnchor>
    <xdr:from>
      <xdr:col>11</xdr:col>
      <xdr:colOff>549089</xdr:colOff>
      <xdr:row>0</xdr:row>
      <xdr:rowOff>136939</xdr:rowOff>
    </xdr:from>
    <xdr:to>
      <xdr:col>14</xdr:col>
      <xdr:colOff>159788</xdr:colOff>
      <xdr:row>3</xdr:row>
      <xdr:rowOff>1431</xdr:rowOff>
    </xdr:to>
    <xdr:sp macro="" textlink="">
      <xdr:nvSpPr>
        <xdr:cNvPr id="4" name="Button 5">
          <a:hlinkClick xmlns:r="http://schemas.openxmlformats.org/officeDocument/2006/relationships" r:id="rId3"/>
          <a:extLst>
            <a:ext uri="{FF2B5EF4-FFF2-40B4-BE49-F238E27FC236}">
              <a16:creationId xmlns:a16="http://schemas.microsoft.com/office/drawing/2014/main" id="{5BBB60B2-DC2D-4886-B67F-15BF44373C4E}"/>
            </a:ext>
          </a:extLst>
        </xdr:cNvPr>
        <xdr:cNvSpPr/>
      </xdr:nvSpPr>
      <xdr:spPr>
        <a:xfrm>
          <a:off x="8146677" y="136939"/>
          <a:ext cx="1728611" cy="335139"/>
        </a:xfrm>
        <a:prstGeom prst="roundRect">
          <a:avLst/>
        </a:prstGeom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ctr"/>
        <a:lstStyle/>
        <a:p>
          <a:pPr algn="ctr"/>
          <a:r>
            <a:rPr lang="en-AU" sz="1200" b="1"/>
            <a:t>First Published</a:t>
          </a:r>
        </a:p>
      </xdr:txBody>
    </xdr:sp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B3:R45"/>
  <sheetViews>
    <sheetView showGridLines="0" tabSelected="1" zoomScale="85" zoomScaleNormal="85" workbookViewId="0">
      <selection activeCell="S19" sqref="S19"/>
    </sheetView>
  </sheetViews>
  <sheetFormatPr defaultRowHeight="12.75" x14ac:dyDescent="0.2"/>
  <cols>
    <col min="1" max="1" width="1.85546875" customWidth="1"/>
    <col min="3" max="3" width="10.5703125" bestFit="1" customWidth="1"/>
    <col min="5" max="5" width="19.85546875" customWidth="1"/>
    <col min="6" max="17" width="10.5703125" bestFit="1" customWidth="1"/>
  </cols>
  <sheetData>
    <row r="3" spans="2:18" x14ac:dyDescent="0.2">
      <c r="F3" s="20" t="s">
        <v>1</v>
      </c>
    </row>
    <row r="5" spans="2:18" x14ac:dyDescent="0.2">
      <c r="F5" s="5">
        <v>43466</v>
      </c>
      <c r="G5" s="5">
        <f>EDATE(F5,1)</f>
        <v>43497</v>
      </c>
      <c r="H5" s="5">
        <f t="shared" ref="H5:Q5" si="0">EDATE(G5,1)</f>
        <v>43525</v>
      </c>
      <c r="I5" s="5">
        <f t="shared" si="0"/>
        <v>43556</v>
      </c>
      <c r="J5" s="5">
        <f t="shared" si="0"/>
        <v>43586</v>
      </c>
      <c r="K5" s="5">
        <f t="shared" si="0"/>
        <v>43617</v>
      </c>
      <c r="L5" s="5">
        <f t="shared" si="0"/>
        <v>43647</v>
      </c>
      <c r="M5" s="5">
        <f t="shared" si="0"/>
        <v>43678</v>
      </c>
      <c r="N5" s="5">
        <f t="shared" si="0"/>
        <v>43709</v>
      </c>
      <c r="O5" s="5">
        <f t="shared" si="0"/>
        <v>43739</v>
      </c>
      <c r="P5" s="5">
        <f t="shared" si="0"/>
        <v>43770</v>
      </c>
      <c r="Q5" s="5">
        <f t="shared" si="0"/>
        <v>43800</v>
      </c>
    </row>
    <row r="6" spans="2:18" ht="15" x14ac:dyDescent="0.25">
      <c r="B6" s="21" t="s">
        <v>8</v>
      </c>
      <c r="F6" s="22">
        <v>40000</v>
      </c>
      <c r="G6" s="23">
        <f>MIN(40000,$C$37-SUM($F$6:F6))</f>
        <v>40000</v>
      </c>
      <c r="H6" s="23">
        <f>MIN(40000,$C$37-SUM($F$6:G6))</f>
        <v>40000</v>
      </c>
      <c r="I6" s="23">
        <v>10000</v>
      </c>
      <c r="J6" s="23">
        <v>30000</v>
      </c>
      <c r="K6" s="23">
        <v>40000</v>
      </c>
      <c r="L6" s="23">
        <v>10000</v>
      </c>
      <c r="M6" s="23">
        <v>20000</v>
      </c>
      <c r="N6" s="23">
        <f>MIN(40000,$C$37-SUM($F$6:M6))</f>
        <v>40000</v>
      </c>
      <c r="O6" s="23">
        <f>MIN(40000,$C$37-SUM($F$6:N6))</f>
        <v>40000</v>
      </c>
      <c r="P6" s="23">
        <f>MIN(40000,$C$37-SUM($F$6:O6))</f>
        <v>40000</v>
      </c>
      <c r="Q6" s="24">
        <f>MIN(40000,$C$37-SUM($F$6:P6))</f>
        <v>0</v>
      </c>
      <c r="R6" s="21"/>
    </row>
    <row r="7" spans="2:18" x14ac:dyDescent="0.2">
      <c r="E7" s="30" t="s">
        <v>9</v>
      </c>
      <c r="F7" s="31">
        <f t="array" ref="F7">IFERROR((SUM(IFERROR(EXP(LN(IF(SUM($E6:F6)-MMULT(N(ROW(_r1)&gt;=TRANSPOSE(ROW(_r1))),N(+_r1))&lt;_r,SUM($E6:F6)-MMULT(N(ROW(_r1)&gt;=TRANSPOSE(ROW(_r1))),N(+_r1)),_r))),)*$D15:$D36)-SUM(N(+$E6:E6)*N(+$E7:E7)))/F$6,)</f>
        <v>57.417499999999976</v>
      </c>
      <c r="G7" s="31">
        <f t="array" ref="G7">IFERROR((SUM(IFERROR(EXP(LN(IF(SUM($E6:G6)-MMULT(N(ROW(_r1)&gt;=TRANSPOSE(ROW(_r1))),N(+_r1))&lt;_r,SUM($E6:G6)-MMULT(N(ROW(_r1)&gt;=TRANSPOSE(ROW(_r1))),N(+_r1)),_r))),)*$D15:$D36)-SUM(N(+$E6:F6)*N(+$E7:F7)))/G$6,)</f>
        <v>57.859999999999928</v>
      </c>
      <c r="H7" s="31">
        <f t="array" ref="H7">IFERROR((SUM(IFERROR(EXP(LN(IF(SUM($E6:H6)-MMULT(N(ROW(_r1)&gt;=TRANSPOSE(ROW(_r1))),N(+_r1))&lt;_r,SUM($E6:H6)-MMULT(N(ROW(_r1)&gt;=TRANSPOSE(ROW(_r1))),N(+_r1)),_r))),)*$D15:$D36)-SUM(N(+$E6:G6)*N(+$E7:G7)))/H$6,)</f>
        <v>57.632500000000022</v>
      </c>
      <c r="I7" s="31">
        <f t="array" ref="I7">IFERROR((SUM(IFERROR(EXP(LN(IF(SUM($E6:I6)-MMULT(N(ROW(_r1)&gt;=TRANSPOSE(ROW(_r1))),N(+_r1))&lt;_r,SUM($E6:I6)-MMULT(N(ROW(_r1)&gt;=TRANSPOSE(ROW(_r1))),N(+_r1)),_r))),)*$D15:$D36)-SUM(N(+$E6:H6)*N(+$E7:H7)))/I$6,)</f>
        <v>55.88</v>
      </c>
      <c r="J7" s="31">
        <f t="array" ref="J7">IFERROR((SUM(IFERROR(EXP(LN(IF(SUM($E6:J6)-MMULT(N(ROW(_r1)&gt;=TRANSPOSE(ROW(_r1))),N(+_r1))&lt;_r,SUM($E6:J6)-MMULT(N(ROW(_r1)&gt;=TRANSPOSE(ROW(_r1))),N(+_r1)),_r))),)*$D15:$D36)-SUM(N(+$E6:I6)*N(+$E7:I7)))/J$6,)</f>
        <v>57.4033333333333</v>
      </c>
      <c r="K7" s="31">
        <f t="array" ref="K7">IFERROR((SUM(IFERROR(EXP(LN(IF(SUM($E6:K6)-MMULT(N(ROW(_r1)&gt;=TRANSPOSE(ROW(_r1))),N(+_r1))&lt;_r,SUM($E6:K6)-MMULT(N(ROW(_r1)&gt;=TRANSPOSE(ROW(_r1))),N(+_r1)),_r))),)*$D15:$D36)-SUM(N(+$E6:J6)*N(+$E7:J7)))/K$6,)</f>
        <v>60.64</v>
      </c>
      <c r="L7" s="31">
        <f t="array" ref="L7">IFERROR((SUM(IFERROR(EXP(LN(IF(SUM($E6:L6)-MMULT(N(ROW(_r1)&gt;=TRANSPOSE(ROW(_r1))),N(+_r1))&lt;_r,SUM($E6:L6)-MMULT(N(ROW(_r1)&gt;=TRANSPOSE(ROW(_r1))),N(+_r1)),_r))),)*$D15:$D36)-SUM(N(+$E6:K6)*N(+$E7:K7)))/L$6,)</f>
        <v>58.5</v>
      </c>
      <c r="M7" s="31">
        <f t="array" ref="M7">IFERROR((SUM(IFERROR(EXP(LN(IF(SUM($E6:M6)-MMULT(N(ROW(_r1)&gt;=TRANSPOSE(ROW(_r1))),N(+_r1))&lt;_r,SUM($E6:M6)-MMULT(N(ROW(_r1)&gt;=TRANSPOSE(ROW(_r1))),N(+_r1)),_r))),)*$D15:$D36)-SUM(N(+$E6:L6)*N(+$E7:L7)))/M$6,)</f>
        <v>59.78</v>
      </c>
      <c r="N7" s="31">
        <f t="array" ref="N7">IFERROR((SUM(IFERROR(EXP(LN(IF(SUM($E6:N6)-MMULT(N(ROW(_r1)&gt;=TRANSPOSE(ROW(_r1))),N(+_r1))&lt;_r,SUM($E6:N6)-MMULT(N(ROW(_r1)&gt;=TRANSPOSE(ROW(_r1))),N(+_r1)),_r))),)*$D15:$D36)-SUM(N(+$E6:M6)*N(+$E7:M7)))/N$6,)</f>
        <v>62.195</v>
      </c>
      <c r="O7" s="31">
        <f t="array" ref="O7">IFERROR((SUM(IFERROR(EXP(LN(IF(SUM($E6:O6)-MMULT(N(ROW(_r1)&gt;=TRANSPOSE(ROW(_r1))),N(+_r1))&lt;_r,SUM($E6:O6)-MMULT(N(ROW(_r1)&gt;=TRANSPOSE(ROW(_r1))),N(+_r1)),_r))),)*$D15:$D36)-SUM(N(+$E6:N6)*N(+$E7:N7)))/O$6,)</f>
        <v>58.88</v>
      </c>
      <c r="P7" s="31">
        <f t="array" ref="P7">IFERROR((SUM(IFERROR(EXP(LN(IF(SUM($E6:P6)-MMULT(N(ROW(_r1)&gt;=TRANSPOSE(ROW(_r1))),N(+_r1))&lt;_r,SUM($E6:P6)-MMULT(N(ROW(_r1)&gt;=TRANSPOSE(ROW(_r1))),N(+_r1)),_r))),)*$D15:$D36)-SUM(N(+$E6:O6)*N(+$E7:O7)))/P$6,)</f>
        <v>56.657499999999999</v>
      </c>
      <c r="Q7" s="31">
        <f t="array" ref="Q7">IFERROR((SUM(IFERROR(EXP(LN(IF(SUM($E6:Q6)-MMULT(N(ROW(_r1)&gt;=TRANSPOSE(ROW(_r1))),N(+_r1))&lt;_r,SUM($E6:Q6)-MMULT(N(ROW(_r1)&gt;=TRANSPOSE(ROW(_r1))),N(+_r1)),_r))),)*$D15:$D36)-SUM(N(+$E6:P6)*N(+$E7:P7)))/Q$6,)</f>
        <v>0</v>
      </c>
    </row>
    <row r="8" spans="2:18" x14ac:dyDescent="0.2">
      <c r="E8" s="30" t="s">
        <v>10</v>
      </c>
      <c r="F8" s="31">
        <f t="array" ref="F8">IFERROR((SUM(IFERROR(EXP(LN(MMULT(MMULT(CHOOSE({1,2},SUM($E6:F6)-MMULT(N(ROW(_r1)&gt;=TRANSPOSE(ROW(_r1))),N(+_r1)),_r),{1,1;1,-1}/2)^{1,2}^{1,0.5},{1;-1}))),)*$D15:$D36)-SUM(N(+$E6:E6)*N(+$E8:E8)))/F$6,)</f>
        <v>57.417499999999976</v>
      </c>
      <c r="G8" s="31">
        <f t="array" ref="G8">IFERROR((SUM(IFERROR(EXP(LN(MMULT(MMULT(CHOOSE({1,2},SUM($E6:G6)-MMULT(N(ROW(_r1)&gt;=TRANSPOSE(ROW(_r1))),N(+_r1)),_r),{1,1;1,-1}/2)^{1,2}^{1,0.5},{1;-1}))),)*$D15:$D36)-SUM(N(+$E6:F6)*N(+$E8:F8)))/G$6,)</f>
        <v>57.859999999999928</v>
      </c>
      <c r="H8" s="31">
        <f t="array" ref="H8">IFERROR((SUM(IFERROR(EXP(LN(MMULT(MMULT(CHOOSE({1,2},SUM($E6:H6)-MMULT(N(ROW(_r1)&gt;=TRANSPOSE(ROW(_r1))),N(+_r1)),_r),{1,1;1,-1}/2)^{1,2}^{1,0.5},{1;-1}))),)*$D15:$D36)-SUM(N(+$E6:G6)*N(+$E8:G8)))/H$6,)</f>
        <v>57.632500000000022</v>
      </c>
      <c r="I8" s="31">
        <f t="array" ref="I8">IFERROR((SUM(IFERROR(EXP(LN(MMULT(MMULT(CHOOSE({1,2},SUM($E6:I6)-MMULT(N(ROW(_r1)&gt;=TRANSPOSE(ROW(_r1))),N(+_r1)),_r),{1,1;1,-1}/2)^{1,2}^{1,0.5},{1;-1}))),)*$D15:$D36)-SUM(N(+$E6:H6)*N(+$E8:H8)))/I$6,)</f>
        <v>55.88</v>
      </c>
      <c r="J8" s="31">
        <f t="array" ref="J8">IFERROR((SUM(IFERROR(EXP(LN(MMULT(MMULT(CHOOSE({1,2},SUM($E6:J6)-MMULT(N(ROW(_r1)&gt;=TRANSPOSE(ROW(_r1))),N(+_r1)),_r),{1,1;1,-1}/2)^{1,2}^{1,0.5},{1;-1}))),)*$D15:$D36)-SUM(N(+$E6:I6)*N(+$E8:I8)))/J$6,)</f>
        <v>57.4033333333333</v>
      </c>
      <c r="K8" s="31">
        <f t="array" ref="K8">IFERROR((SUM(IFERROR(EXP(LN(MMULT(MMULT(CHOOSE({1,2},SUM($E6:K6)-MMULT(N(ROW(_r1)&gt;=TRANSPOSE(ROW(_r1))),N(+_r1)),_r),{1,1;1,-1}/2)^{1,2}^{1,0.5},{1;-1}))),)*$D15:$D36)-SUM(N(+$E6:J6)*N(+$E8:J8)))/K$6,)</f>
        <v>60.64</v>
      </c>
      <c r="L8" s="31">
        <f t="array" ref="L8">IFERROR((SUM(IFERROR(EXP(LN(MMULT(MMULT(CHOOSE({1,2},SUM($E6:L6)-MMULT(N(ROW(_r1)&gt;=TRANSPOSE(ROW(_r1))),N(+_r1)),_r),{1,1;1,-1}/2)^{1,2}^{1,0.5},{1;-1}))),)*$D15:$D36)-SUM(N(+$E6:K6)*N(+$E8:K8)))/L$6,)</f>
        <v>58.5</v>
      </c>
      <c r="M8" s="31">
        <f t="array" ref="M8">IFERROR((SUM(IFERROR(EXP(LN(MMULT(MMULT(CHOOSE({1,2},SUM($E6:M6)-MMULT(N(ROW(_r1)&gt;=TRANSPOSE(ROW(_r1))),N(+_r1)),_r),{1,1;1,-1}/2)^{1,2}^{1,0.5},{1;-1}))),)*$D15:$D36)-SUM(N(+$E6:L6)*N(+$E8:L8)))/M$6,)</f>
        <v>59.78</v>
      </c>
      <c r="N8" s="31">
        <f t="array" ref="N8">IFERROR((SUM(IFERROR(EXP(LN(MMULT(MMULT(CHOOSE({1,2},SUM($E6:N6)-MMULT(N(ROW(_r1)&gt;=TRANSPOSE(ROW(_r1))),N(+_r1)),_r),{1,1;1,-1}/2)^{1,2}^{1,0.5},{1;-1}))),)*$D15:$D36)-SUM(N(+$E6:M6)*N(+$E8:M8)))/N$6,)</f>
        <v>62.195</v>
      </c>
      <c r="O8" s="31">
        <f t="array" ref="O8">IFERROR((SUM(IFERROR(EXP(LN(MMULT(MMULT(CHOOSE({1,2},SUM($E6:O6)-MMULT(N(ROW(_r1)&gt;=TRANSPOSE(ROW(_r1))),N(+_r1)),_r),{1,1;1,-1}/2)^{1,2}^{1,0.5},{1;-1}))),)*$D15:$D36)-SUM(N(+$E6:N6)*N(+$E8:N8)))/O$6,)</f>
        <v>58.88</v>
      </c>
      <c r="P8" s="31">
        <f t="array" ref="P8">IFERROR((SUM(IFERROR(EXP(LN(MMULT(MMULT(CHOOSE({1,2},SUM($E6:P6)-MMULT(N(ROW(_r1)&gt;=TRANSPOSE(ROW(_r1))),N(+_r1)),_r),{1,1;1,-1}/2)^{1,2}^{1,0.5},{1;-1}))),)*$D15:$D36)-SUM(N(+$E6:O6)*N(+$E8:O8)))/P$6,)</f>
        <v>56.657499999999999</v>
      </c>
      <c r="Q8" s="31">
        <f t="array" ref="Q8">IFERROR((SUM(IFERROR(EXP(LN(MMULT(MMULT(CHOOSE({1,2},SUM($E6:Q6)-MMULT(N(ROW(_r1)&gt;=TRANSPOSE(ROW(_r1))),N(+_r1)),_r),{1,1;1,-1}/2)^{1,2}^{1,0.5},{1;-1}))),)*$D15:$D36)-SUM(N(+$E6:P6)*N(+$E8:P8)))/Q$6,)</f>
        <v>0</v>
      </c>
    </row>
    <row r="9" spans="2:18" x14ac:dyDescent="0.2">
      <c r="E9" s="30" t="s">
        <v>13</v>
      </c>
      <c r="F9" s="31">
        <f>IFERROR(SUMPRODUCT(MMULT(ABS(F6-MMULT(MMULT((_r+MMULT(MMULT(SUMIF($F5:$Q5,{"&lt;=","&lt;"}&amp;F5,$F6:$Q6)-SUMIF(_r2,{"&lt;","&lt;="}&amp;_r2,_r),{1,1;-1,1}/2)^{1,2}^{1,0.5},{1,-1;-1,1}))^{1,2}^{1,0.5},{1;-1}/2)^{1,2}^{1,0.5},{1,-1;1,-1}/2)),{-1;1}/2),_r3)/F$6,0)</f>
        <v>57.417499999999997</v>
      </c>
      <c r="G9" s="31">
        <f>IFERROR(SUMPRODUCT(MMULT(ABS(G6-MMULT(MMULT((_r+MMULT(MMULT(SUMIF($F5:$Q5,{"&lt;=","&lt;"}&amp;G5,$F6:$Q6)-SUMIF(_r2,{"&lt;","&lt;="}&amp;_r2,_r),{1,1;-1,1}/2)^{1,2}^{1,0.5},{1,-1;-1,1}))^{1,2}^{1,0.5},{1;-1}/2)^{1,2}^{1,0.5},{1,-1;1,-1}/2)),{-1;1}/2),_r3)/G$6,0)</f>
        <v>57.86</v>
      </c>
      <c r="H9" s="31">
        <f>IFERROR(SUMPRODUCT(MMULT(ABS(H6-MMULT(MMULT((_r+MMULT(MMULT(SUMIF($F5:$Q5,{"&lt;=","&lt;"}&amp;H5,$F6:$Q6)-SUMIF(_r2,{"&lt;","&lt;="}&amp;_r2,_r),{1,1;-1,1}/2)^{1,2}^{1,0.5},{1,-1;-1,1}))^{1,2}^{1,0.5},{1;-1}/2)^{1,2}^{1,0.5},{1,-1;1,-1}/2)),{-1;1}/2),_r3)/H$6,0)</f>
        <v>57.6325</v>
      </c>
      <c r="I9" s="31">
        <f>IFERROR(SUMPRODUCT(MMULT(ABS(I6-MMULT(MMULT((_r+MMULT(MMULT(SUMIF($F5:$Q5,{"&lt;=","&lt;"}&amp;I5,$F6:$Q6)-SUMIF(_r2,{"&lt;","&lt;="}&amp;_r2,_r),{1,1;-1,1}/2)^{1,2}^{1,0.5},{1,-1;-1,1}))^{1,2}^{1,0.5},{1;-1}/2)^{1,2}^{1,0.5},{1,-1;1,-1}/2)),{-1;1}/2),_r3)/I$6,0)</f>
        <v>55.88</v>
      </c>
      <c r="J9" s="31">
        <f>IFERROR(SUMPRODUCT(MMULT(ABS(J6-MMULT(MMULT((_r+MMULT(MMULT(SUMIF($F5:$Q5,{"&lt;=","&lt;"}&amp;J5,$F6:$Q6)-SUMIF(_r2,{"&lt;","&lt;="}&amp;_r2,_r),{1,1;-1,1}/2)^{1,2}^{1,0.5},{1,-1;-1,1}))^{1,2}^{1,0.5},{1;-1}/2)^{1,2}^{1,0.5},{1,-1;1,-1}/2)),{-1;1}/2),_r3)/J$6,0)</f>
        <v>57.403333333333336</v>
      </c>
      <c r="K9" s="31">
        <f>IFERROR(SUMPRODUCT(MMULT(ABS(K6-MMULT(MMULT((_r+MMULT(MMULT(SUMIF($F5:$Q5,{"&lt;=","&lt;"}&amp;K5,$F6:$Q6)-SUMIF(_r2,{"&lt;","&lt;="}&amp;_r2,_r),{1,1;-1,1}/2)^{1,2}^{1,0.5},{1,-1;-1,1}))^{1,2}^{1,0.5},{1;-1}/2)^{1,2}^{1,0.5},{1,-1;1,-1}/2)),{-1;1}/2),_r3)/K$6,0)</f>
        <v>60.64</v>
      </c>
      <c r="L9" s="31">
        <f>IFERROR(SUMPRODUCT(MMULT(ABS(L6-MMULT(MMULT((_r+MMULT(MMULT(SUMIF($F5:$Q5,{"&lt;=","&lt;"}&amp;L5,$F6:$Q6)-SUMIF(_r2,{"&lt;","&lt;="}&amp;_r2,_r),{1,1;-1,1}/2)^{1,2}^{1,0.5},{1,-1;-1,1}))^{1,2}^{1,0.5},{1;-1}/2)^{1,2}^{1,0.5},{1,-1;1,-1}/2)),{-1;1}/2),_r3)/L$6,0)</f>
        <v>58.5</v>
      </c>
      <c r="M9" s="31">
        <f>IFERROR(SUMPRODUCT(MMULT(ABS(M6-MMULT(MMULT((_r+MMULT(MMULT(SUMIF($F5:$Q5,{"&lt;=","&lt;"}&amp;M5,$F6:$Q6)-SUMIF(_r2,{"&lt;","&lt;="}&amp;_r2,_r),{1,1;-1,1}/2)^{1,2}^{1,0.5},{1,-1;-1,1}))^{1,2}^{1,0.5},{1;-1}/2)^{1,2}^{1,0.5},{1,-1;1,-1}/2)),{-1;1}/2),_r3)/M$6,0)</f>
        <v>59.78</v>
      </c>
      <c r="N9" s="31">
        <f>IFERROR(SUMPRODUCT(MMULT(ABS(N6-MMULT(MMULT((_r+MMULT(MMULT(SUMIF($F5:$Q5,{"&lt;=","&lt;"}&amp;N5,$F6:$Q6)-SUMIF(_r2,{"&lt;","&lt;="}&amp;_r2,_r),{1,1;-1,1}/2)^{1,2}^{1,0.5},{1,-1;-1,1}))^{1,2}^{1,0.5},{1;-1}/2)^{1,2}^{1,0.5},{1,-1;1,-1}/2)),{-1;1}/2),_r3)/N$6,0)</f>
        <v>62.195</v>
      </c>
      <c r="O9" s="31">
        <f>IFERROR(SUMPRODUCT(MMULT(ABS(O6-MMULT(MMULT((_r+MMULT(MMULT(SUMIF($F5:$Q5,{"&lt;=","&lt;"}&amp;O5,$F6:$Q6)-SUMIF(_r2,{"&lt;","&lt;="}&amp;_r2,_r),{1,1;-1,1}/2)^{1,2}^{1,0.5},{1,-1;-1,1}))^{1,2}^{1,0.5},{1;-1}/2)^{1,2}^{1,0.5},{1,-1;1,-1}/2)),{-1;1}/2),_r3)/O$6,0)</f>
        <v>58.88</v>
      </c>
      <c r="P9" s="31">
        <f>IFERROR(SUMPRODUCT(MMULT(ABS(P6-MMULT(MMULT((_r+MMULT(MMULT(SUMIF($F5:$Q5,{"&lt;=","&lt;"}&amp;P5,$F6:$Q6)-SUMIF(_r2,{"&lt;","&lt;="}&amp;_r2,_r),{1,1;-1,1}/2)^{1,2}^{1,0.5},{1,-1;-1,1}))^{1,2}^{1,0.5},{1;-1}/2)^{1,2}^{1,0.5},{1,-1;1,-1}/2)),{-1;1}/2),_r3)/P$6,0)</f>
        <v>56.657499999999999</v>
      </c>
      <c r="Q9" s="31">
        <f>IFERROR(SUMPRODUCT(MMULT(ABS(Q6-MMULT(MMULT((_r+MMULT(MMULT(SUMIF($F5:$Q5,{"&lt;=","&lt;"}&amp;Q5,$F6:$Q6)-SUMIF(_r2,{"&lt;","&lt;="}&amp;_r2,_r),{1,1;-1,1}/2)^{1,2}^{1,0.5},{1,-1;-1,1}))^{1,2}^{1,0.5},{1;-1}/2)^{1,2}^{1,0.5},{1,-1;1,-1}/2)),{-1;1}/2),_r3)/Q$6,0)</f>
        <v>0</v>
      </c>
    </row>
    <row r="10" spans="2:18" x14ac:dyDescent="0.2">
      <c r="B10" s="41"/>
      <c r="C10" s="41" t="s">
        <v>7</v>
      </c>
      <c r="D10" s="41"/>
      <c r="E10" s="30" t="s">
        <v>12</v>
      </c>
      <c r="F10" s="31">
        <f t="array" ref="F10">IFERROR((SUM(IFERROR(EFFECT(IF(SUM($E6:F6)-MMULT(N(ROW(_r1)&gt;=TRANSPOSE(ROW(_r1))),N(+_r1))&lt;_r,SUM($E6:F6)-MMULT(N(ROW(_r1)&gt;=TRANSPOSE(ROW(_r1))),N(+_r1)),_r),1),)*_r3)-SUM(N(+$E6:E6)*N(+$E7:E7)))/F$6,)</f>
        <v>57.417499999999997</v>
      </c>
      <c r="G10" s="31">
        <f t="array" ref="G10">IFERROR((SUM(IFERROR(EFFECT(IF(SUM($E6:G6)-MMULT(N(ROW(_r1)&gt;=TRANSPOSE(ROW(_r1))),N(+_r1))&lt;_r,SUM($E6:G6)-MMULT(N(ROW(_r1)&gt;=TRANSPOSE(ROW(_r1))),N(+_r1)),_r),1),)*_r3)-SUM(N(+$E6:F6)*N(+$E7:F7)))/G$6,)</f>
        <v>57.860000000000021</v>
      </c>
      <c r="H10" s="31">
        <f t="array" ref="H10">IFERROR((SUM(IFERROR(EFFECT(IF(SUM($E6:H6)-MMULT(N(ROW(_r1)&gt;=TRANSPOSE(ROW(_r1))),N(+_r1))&lt;_r,SUM($E6:H6)-MMULT(N(ROW(_r1)&gt;=TRANSPOSE(ROW(_r1))),N(+_r1)),_r),1),)*_r3)-SUM(N(+$E6:G6)*N(+$E7:G7)))/H$6,)</f>
        <v>57.632500000000093</v>
      </c>
      <c r="I10" s="31">
        <f t="array" ref="I10">IFERROR((SUM(IFERROR(EFFECT(IF(SUM($E6:I6)-MMULT(N(ROW(_r1)&gt;=TRANSPOSE(ROW(_r1))),N(+_r1))&lt;_r,SUM($E6:I6)-MMULT(N(ROW(_r1)&gt;=TRANSPOSE(ROW(_r1))),N(+_r1)),_r),1),)*_r3)-SUM(N(+$E6:H6)*N(+$E7:H7)))/I$6,)</f>
        <v>55.88000000000028</v>
      </c>
      <c r="J10" s="31">
        <f t="array" ref="J10">IFERROR((SUM(IFERROR(EFFECT(IF(SUM($E6:J6)-MMULT(N(ROW(_r1)&gt;=TRANSPOSE(ROW(_r1))),N(+_r1))&lt;_r,SUM($E6:J6)-MMULT(N(ROW(_r1)&gt;=TRANSPOSE(ROW(_r1))),N(+_r1)),_r),1),)*_r3)-SUM(N(+$E6:I6)*N(+$E7:I7)))/J$6,)</f>
        <v>57.403333333333428</v>
      </c>
      <c r="K10" s="31">
        <f t="array" ref="K10">IFERROR((SUM(IFERROR(EFFECT(IF(SUM($E6:K6)-MMULT(N(ROW(_r1)&gt;=TRANSPOSE(ROW(_r1))),N(+_r1))&lt;_r,SUM($E6:K6)-MMULT(N(ROW(_r1)&gt;=TRANSPOSE(ROW(_r1))),N(+_r1)),_r),1),)*_r3)-SUM(N(+$E6:J6)*N(+$E7:J7)))/K$6,)</f>
        <v>60.640000000000093</v>
      </c>
      <c r="L10" s="31">
        <f t="array" ref="L10">IFERROR((SUM(IFERROR(EFFECT(IF(SUM($E6:L6)-MMULT(N(ROW(_r1)&gt;=TRANSPOSE(ROW(_r1))),N(+_r1))&lt;_r,SUM($E6:L6)-MMULT(N(ROW(_r1)&gt;=TRANSPOSE(ROW(_r1))),N(+_r1)),_r),1),)*_r3)-SUM(N(+$E6:K6)*N(+$E7:K7)))/L$6,)</f>
        <v>58.500000000000369</v>
      </c>
      <c r="M10" s="31">
        <f t="array" ref="M10">IFERROR((SUM(IFERROR(EFFECT(IF(SUM($E6:M6)-MMULT(N(ROW(_r1)&gt;=TRANSPOSE(ROW(_r1))),N(+_r1))&lt;_r,SUM($E6:M6)-MMULT(N(ROW(_r1)&gt;=TRANSPOSE(ROW(_r1))),N(+_r1)),_r),1),)*_r3)-SUM(N(+$E6:L6)*N(+$E7:L7)))/M$6,)</f>
        <v>59.780000000000186</v>
      </c>
      <c r="N10" s="31">
        <f t="array" ref="N10">IFERROR((SUM(IFERROR(EFFECT(IF(SUM($E6:N6)-MMULT(N(ROW(_r1)&gt;=TRANSPOSE(ROW(_r1))),N(+_r1))&lt;_r,SUM($E6:N6)-MMULT(N(ROW(_r1)&gt;=TRANSPOSE(ROW(_r1))),N(+_r1)),_r),1),)*_r3)-SUM(N(+$E6:M6)*N(+$E7:M7)))/N$6,)</f>
        <v>62.195000000000093</v>
      </c>
      <c r="O10" s="31">
        <f t="array" ref="O10">IFERROR((SUM(IFERROR(EFFECT(IF(SUM($E6:O6)-MMULT(N(ROW(_r1)&gt;=TRANSPOSE(ROW(_r1))),N(+_r1))&lt;_r,SUM($E6:O6)-MMULT(N(ROW(_r1)&gt;=TRANSPOSE(ROW(_r1))),N(+_r1)),_r),1),)*_r3)-SUM(N(+$E6:N6)*N(+$E7:N7)))/O$6,)</f>
        <v>58.880000000000095</v>
      </c>
      <c r="P10" s="31">
        <f t="array" ref="P10">IFERROR((SUM(IFERROR(EFFECT(IF(SUM($E6:P6)-MMULT(N(ROW(_r1)&gt;=TRANSPOSE(ROW(_r1))),N(+_r1))&lt;_r,SUM($E6:P6)-MMULT(N(ROW(_r1)&gt;=TRANSPOSE(ROW(_r1))),N(+_r1)),_r),1),)*_r3)-SUM(N(+$E6:O6)*N(+$E7:O7)))/P$6,)</f>
        <v>56.657500000000091</v>
      </c>
      <c r="Q10" s="31">
        <f t="array" ref="Q10">IFERROR((SUM(IFERROR(EFFECT(IF(SUM($E6:Q6)-MMULT(N(ROW(_r1)&gt;=TRANSPOSE(ROW(_r1))),N(+_r1))&lt;_r,SUM($E6:Q6)-MMULT(N(ROW(_r1)&gt;=TRANSPOSE(ROW(_r1))),N(+_r1)),_r),1),)*_r3)-SUM(N(+$E6:P6)*N(+$E7:P7)))/Q$6,)</f>
        <v>0</v>
      </c>
    </row>
    <row r="11" spans="2:18" x14ac:dyDescent="0.2">
      <c r="B11" s="41" t="s">
        <v>4</v>
      </c>
      <c r="C11" s="41" t="s">
        <v>6</v>
      </c>
      <c r="D11" s="41" t="s">
        <v>5</v>
      </c>
      <c r="E11" s="30" t="s">
        <v>11</v>
      </c>
      <c r="F11" s="31">
        <f>IFERROR(SUMPRODUCT(($C15:$C36+F6-MMULT(ABS(SUMIF($B15:$B36,{"&lt;=","&lt;"}&amp;$B15:$B36,$C15:$C36)-SUMIF($F5:$Q5,{"&lt;=","&lt;"}&amp;F5,$F6:$Q6)),{1;1}))^{1,2}^{1,0.5}/4*$D15:$D36)/F6,0)</f>
        <v>57.417499999999997</v>
      </c>
      <c r="G11" s="31">
        <f>IFERROR(SUMPRODUCT(($C15:$C36+G6-MMULT(ABS(SUMIF($B15:$B36,{"&lt;=","&lt;"}&amp;$B15:$B36,$C15:$C36)-SUMIF($F5:$Q5,{"&lt;=","&lt;"}&amp;G5,$F6:$Q6)),{1;1}))^{1,2}^{1,0.5}/4*$D15:$D36)/G6,0)</f>
        <v>57.86</v>
      </c>
      <c r="H11" s="31">
        <f>IFERROR(SUMPRODUCT(($C15:$C36+H6-MMULT(ABS(SUMIF($B15:$B36,{"&lt;=","&lt;"}&amp;$B15:$B36,$C15:$C36)-SUMIF($F5:$Q5,{"&lt;=","&lt;"}&amp;H5,$F6:$Q6)),{1;1}))^{1,2}^{1,0.5}/4*$D15:$D36)/H6,0)</f>
        <v>57.6325</v>
      </c>
      <c r="I11" s="31">
        <f>IFERROR(SUMPRODUCT(($C15:$C36+I6-MMULT(ABS(SUMIF($B15:$B36,{"&lt;=","&lt;"}&amp;$B15:$B36,$C15:$C36)-SUMIF($F5:$Q5,{"&lt;=","&lt;"}&amp;I5,$F6:$Q6)),{1;1}))^{1,2}^{1,0.5}/4*$D15:$D36)/I6,0)</f>
        <v>55.88</v>
      </c>
      <c r="J11" s="31">
        <f>IFERROR(SUMPRODUCT(($C15:$C36+J6-MMULT(ABS(SUMIF($B15:$B36,{"&lt;=","&lt;"}&amp;$B15:$B36,$C15:$C36)-SUMIF($F5:$Q5,{"&lt;=","&lt;"}&amp;J5,$F6:$Q6)),{1;1}))^{1,2}^{1,0.5}/4*$D15:$D36)/J6,0)</f>
        <v>57.403333333333336</v>
      </c>
      <c r="K11" s="31">
        <f>IFERROR(SUMPRODUCT(($C15:$C36+K6-MMULT(ABS(SUMIF($B15:$B36,{"&lt;=","&lt;"}&amp;$B15:$B36,$C15:$C36)-SUMIF($F5:$Q5,{"&lt;=","&lt;"}&amp;K5,$F6:$Q6)),{1;1}))^{1,2}^{1,0.5}/4*$D15:$D36)/K6,0)</f>
        <v>60.64</v>
      </c>
      <c r="L11" s="31">
        <f>IFERROR(SUMPRODUCT(($C15:$C36+L6-MMULT(ABS(SUMIF($B15:$B36,{"&lt;=","&lt;"}&amp;$B15:$B36,$C15:$C36)-SUMIF($F5:$Q5,{"&lt;=","&lt;"}&amp;L5,$F6:$Q6)),{1;1}))^{1,2}^{1,0.5}/4*$D15:$D36)/L6,0)</f>
        <v>58.5</v>
      </c>
      <c r="M11" s="31">
        <f>IFERROR(SUMPRODUCT(($C15:$C36+M6-MMULT(ABS(SUMIF($B15:$B36,{"&lt;=","&lt;"}&amp;$B15:$B36,$C15:$C36)-SUMIF($F5:$Q5,{"&lt;=","&lt;"}&amp;M5,$F6:$Q6)),{1;1}))^{1,2}^{1,0.5}/4*$D15:$D36)/M6,0)</f>
        <v>59.78</v>
      </c>
      <c r="N11" s="31">
        <f>IFERROR(SUMPRODUCT(($C15:$C36+N6-MMULT(ABS(SUMIF($B15:$B36,{"&lt;=","&lt;"}&amp;$B15:$B36,$C15:$C36)-SUMIF($F5:$Q5,{"&lt;=","&lt;"}&amp;N5,$F6:$Q6)),{1;1}))^{1,2}^{1,0.5}/4*$D15:$D36)/N6,0)</f>
        <v>62.195</v>
      </c>
      <c r="O11" s="31">
        <f>IFERROR(SUMPRODUCT(($C15:$C36+O6-MMULT(ABS(SUMIF($B15:$B36,{"&lt;=","&lt;"}&amp;$B15:$B36,$C15:$C36)-SUMIF($F5:$Q5,{"&lt;=","&lt;"}&amp;O5,$F6:$Q6)),{1;1}))^{1,2}^{1,0.5}/4*$D15:$D36)/O6,0)</f>
        <v>58.88</v>
      </c>
      <c r="P11" s="31">
        <f>IFERROR(SUMPRODUCT(($C15:$C36+P6-MMULT(ABS(SUMIF($B15:$B36,{"&lt;=","&lt;"}&amp;$B15:$B36,$C15:$C36)-SUMIF($F5:$Q5,{"&lt;=","&lt;"}&amp;P5,$F6:$Q6)),{1;1}))^{1,2}^{1,0.5}/4*$D15:$D36)/P6,0)</f>
        <v>56.657499999999999</v>
      </c>
      <c r="Q11" s="31">
        <f>IFERROR(SUMPRODUCT(($C15:$C36+Q6-MMULT(ABS(SUMIF($B15:$B36,{"&lt;=","&lt;"}&amp;$B15:$B36,$C15:$C36)-SUMIF($F5:$Q5,{"&lt;=","&lt;"}&amp;Q5,$F6:$Q6)),{1;1}))^{1,2}^{1,0.5}/4*$D15:$D36)/Q6,0)</f>
        <v>0</v>
      </c>
    </row>
    <row r="12" spans="2:18" x14ac:dyDescent="0.2">
      <c r="B12" s="28"/>
      <c r="C12" s="28"/>
      <c r="D12" s="28"/>
      <c r="E12" s="30"/>
      <c r="F12" s="31"/>
      <c r="G12" s="31"/>
      <c r="H12" s="31"/>
      <c r="I12" s="31"/>
      <c r="J12" s="31"/>
      <c r="K12" s="31"/>
      <c r="L12" s="31"/>
      <c r="M12" s="31"/>
      <c r="N12" s="31"/>
      <c r="O12" s="31"/>
      <c r="P12" s="31"/>
      <c r="Q12" s="31"/>
    </row>
    <row r="13" spans="2:18" x14ac:dyDescent="0.2">
      <c r="B13" s="2" t="s">
        <v>3</v>
      </c>
      <c r="C13" s="2" t="s">
        <v>0</v>
      </c>
      <c r="D13" s="2" t="s">
        <v>2</v>
      </c>
      <c r="E13" s="2"/>
      <c r="F13" s="26"/>
      <c r="R13" s="1"/>
    </row>
    <row r="14" spans="2:18" x14ac:dyDescent="0.2">
      <c r="E14" s="33"/>
      <c r="F14" s="33"/>
      <c r="G14" s="33"/>
      <c r="H14" s="33"/>
      <c r="I14" s="33"/>
      <c r="J14" s="33"/>
      <c r="K14" s="33"/>
      <c r="L14" s="33"/>
      <c r="M14" s="33"/>
      <c r="N14" s="33"/>
      <c r="O14" s="33"/>
      <c r="P14" s="33"/>
      <c r="Q14" s="33"/>
    </row>
    <row r="15" spans="2:18" x14ac:dyDescent="0.2">
      <c r="B15" s="7">
        <v>1</v>
      </c>
      <c r="C15" s="8">
        <v>23000</v>
      </c>
      <c r="D15" s="9">
        <v>55.4</v>
      </c>
      <c r="E15" s="34"/>
      <c r="F15" s="32"/>
      <c r="G15" s="32"/>
      <c r="H15" s="32"/>
      <c r="I15" s="32"/>
      <c r="J15" s="32"/>
      <c r="K15" s="32"/>
      <c r="L15" s="32"/>
      <c r="M15" s="32"/>
      <c r="N15" s="32"/>
      <c r="O15" s="32"/>
      <c r="P15" s="32"/>
      <c r="Q15" s="32"/>
      <c r="R15" s="4"/>
    </row>
    <row r="16" spans="2:18" x14ac:dyDescent="0.2">
      <c r="B16" s="10">
        <v>2</v>
      </c>
      <c r="C16" s="11">
        <v>13000</v>
      </c>
      <c r="D16" s="12">
        <v>62.5</v>
      </c>
      <c r="E16" s="34"/>
      <c r="F16" s="32"/>
      <c r="G16" s="32"/>
      <c r="H16" s="32"/>
      <c r="I16" s="32"/>
      <c r="J16" s="32"/>
      <c r="K16" s="32"/>
      <c r="L16" s="32"/>
      <c r="M16" s="32"/>
      <c r="N16" s="32"/>
      <c r="O16" s="32"/>
      <c r="P16" s="32"/>
      <c r="Q16" s="32"/>
      <c r="R16" s="4"/>
    </row>
    <row r="17" spans="2:18" x14ac:dyDescent="0.2">
      <c r="B17" s="10">
        <v>3</v>
      </c>
      <c r="C17" s="11">
        <v>12000</v>
      </c>
      <c r="D17" s="12">
        <v>52.5</v>
      </c>
      <c r="E17" s="34"/>
      <c r="F17" s="32"/>
      <c r="G17" s="32"/>
      <c r="H17" s="32"/>
      <c r="I17" s="32"/>
      <c r="J17" s="32"/>
      <c r="K17" s="32"/>
      <c r="L17" s="32"/>
      <c r="M17" s="32"/>
      <c r="N17" s="32"/>
      <c r="O17" s="32"/>
      <c r="P17" s="32"/>
      <c r="Q17" s="32"/>
      <c r="R17" s="4"/>
    </row>
    <row r="18" spans="2:18" x14ac:dyDescent="0.2">
      <c r="B18" s="10">
        <v>4</v>
      </c>
      <c r="C18" s="11">
        <v>20000</v>
      </c>
      <c r="D18" s="12">
        <v>58.3</v>
      </c>
      <c r="E18" s="34"/>
      <c r="F18" s="32"/>
      <c r="G18" s="32"/>
      <c r="H18" s="32"/>
      <c r="I18" s="32"/>
      <c r="J18" s="32"/>
      <c r="K18" s="32"/>
      <c r="L18" s="32"/>
      <c r="M18" s="32"/>
      <c r="N18" s="32"/>
      <c r="O18" s="32"/>
      <c r="P18" s="32"/>
      <c r="Q18" s="32"/>
      <c r="R18" s="4"/>
    </row>
    <row r="19" spans="2:18" x14ac:dyDescent="0.2">
      <c r="B19" s="10">
        <v>5</v>
      </c>
      <c r="C19" s="11">
        <v>13000</v>
      </c>
      <c r="D19" s="12">
        <v>60.7</v>
      </c>
      <c r="E19" s="34"/>
      <c r="F19" s="32"/>
      <c r="G19" s="32"/>
      <c r="H19" s="32"/>
      <c r="I19" s="32"/>
      <c r="J19" s="32"/>
      <c r="K19" s="32"/>
      <c r="L19" s="32"/>
      <c r="M19" s="32"/>
      <c r="N19" s="32"/>
      <c r="O19" s="32"/>
      <c r="P19" s="32"/>
      <c r="Q19" s="32"/>
      <c r="R19" s="4"/>
    </row>
    <row r="20" spans="2:18" x14ac:dyDescent="0.2">
      <c r="B20" s="10">
        <v>6</v>
      </c>
      <c r="C20" s="11">
        <v>25000</v>
      </c>
      <c r="D20" s="12">
        <v>55.6</v>
      </c>
      <c r="E20" s="34"/>
      <c r="F20" s="32"/>
      <c r="G20" s="32"/>
      <c r="H20" s="32"/>
      <c r="I20" s="32"/>
      <c r="J20" s="32"/>
      <c r="K20" s="32"/>
      <c r="L20" s="32"/>
      <c r="M20" s="32"/>
      <c r="N20" s="32"/>
      <c r="O20" s="32"/>
      <c r="P20" s="32"/>
      <c r="Q20" s="32"/>
      <c r="R20" s="4"/>
    </row>
    <row r="21" spans="2:18" x14ac:dyDescent="0.2">
      <c r="B21" s="10">
        <v>7</v>
      </c>
      <c r="C21" s="11">
        <v>10000</v>
      </c>
      <c r="D21" s="12">
        <v>60.1</v>
      </c>
      <c r="E21" s="34"/>
      <c r="F21" s="32"/>
      <c r="G21" s="32"/>
      <c r="H21" s="32"/>
      <c r="I21" s="32"/>
      <c r="J21" s="32"/>
      <c r="K21" s="32"/>
      <c r="L21" s="32"/>
      <c r="M21" s="32"/>
      <c r="N21" s="32"/>
      <c r="O21" s="32"/>
      <c r="P21" s="32"/>
      <c r="Q21" s="32"/>
      <c r="R21" s="4"/>
    </row>
    <row r="22" spans="2:18" x14ac:dyDescent="0.2">
      <c r="B22" s="10">
        <v>8</v>
      </c>
      <c r="C22" s="11">
        <v>6000</v>
      </c>
      <c r="D22" s="12">
        <v>63.4</v>
      </c>
      <c r="E22" s="34"/>
      <c r="F22" s="32"/>
      <c r="G22" s="32"/>
      <c r="H22" s="32"/>
      <c r="I22" s="32"/>
      <c r="J22" s="32"/>
      <c r="K22" s="32"/>
      <c r="L22" s="32"/>
      <c r="M22" s="32"/>
      <c r="N22" s="32"/>
      <c r="O22" s="32"/>
      <c r="P22" s="32"/>
      <c r="Q22" s="32"/>
      <c r="R22" s="4"/>
    </row>
    <row r="23" spans="2:18" x14ac:dyDescent="0.2">
      <c r="B23" s="10">
        <v>9</v>
      </c>
      <c r="C23" s="11">
        <v>21000</v>
      </c>
      <c r="D23" s="12">
        <v>54</v>
      </c>
      <c r="E23" s="34"/>
      <c r="F23" s="32"/>
      <c r="G23" s="32"/>
      <c r="H23" s="32"/>
      <c r="I23" s="32"/>
      <c r="J23" s="32"/>
      <c r="K23" s="32"/>
      <c r="L23" s="32"/>
      <c r="M23" s="32"/>
      <c r="N23" s="32"/>
      <c r="O23" s="32"/>
      <c r="P23" s="32"/>
      <c r="Q23" s="32"/>
      <c r="R23" s="4"/>
    </row>
    <row r="24" spans="2:18" x14ac:dyDescent="0.2">
      <c r="B24" s="10">
        <v>10</v>
      </c>
      <c r="C24" s="11">
        <v>11000</v>
      </c>
      <c r="D24" s="12">
        <v>60.7</v>
      </c>
      <c r="E24" s="34"/>
      <c r="F24" s="32"/>
      <c r="G24" s="32"/>
      <c r="H24" s="32"/>
      <c r="I24" s="32"/>
      <c r="J24" s="32"/>
      <c r="K24" s="32"/>
      <c r="L24" s="32"/>
      <c r="M24" s="32"/>
      <c r="N24" s="32"/>
      <c r="O24" s="32"/>
      <c r="P24" s="32"/>
      <c r="Q24" s="32"/>
      <c r="R24" s="4"/>
    </row>
    <row r="25" spans="2:18" x14ac:dyDescent="0.2">
      <c r="B25" s="10">
        <v>11</v>
      </c>
      <c r="C25" s="11">
        <v>2000</v>
      </c>
      <c r="D25" s="12">
        <v>58.4</v>
      </c>
      <c r="E25" s="34"/>
      <c r="F25" s="32"/>
      <c r="G25" s="32"/>
      <c r="H25" s="32"/>
      <c r="I25" s="32"/>
      <c r="J25" s="32"/>
      <c r="K25" s="32"/>
      <c r="L25" s="32"/>
      <c r="M25" s="32"/>
      <c r="N25" s="32"/>
      <c r="O25" s="32"/>
      <c r="P25" s="32"/>
      <c r="Q25" s="32"/>
      <c r="R25" s="4"/>
    </row>
    <row r="26" spans="2:18" x14ac:dyDescent="0.2">
      <c r="B26" s="10">
        <v>12</v>
      </c>
      <c r="C26" s="11">
        <v>14000</v>
      </c>
      <c r="D26" s="12">
        <v>58.9</v>
      </c>
      <c r="E26" s="34"/>
      <c r="F26" s="32"/>
      <c r="G26" s="32"/>
      <c r="H26" s="32"/>
      <c r="I26" s="32"/>
      <c r="J26" s="32"/>
      <c r="K26" s="32"/>
      <c r="L26" s="32"/>
      <c r="M26" s="32"/>
      <c r="N26" s="32"/>
      <c r="O26" s="32"/>
      <c r="P26" s="32"/>
      <c r="Q26" s="32"/>
      <c r="R26" s="4"/>
    </row>
    <row r="27" spans="2:18" x14ac:dyDescent="0.2">
      <c r="B27" s="10">
        <v>13</v>
      </c>
      <c r="C27" s="11">
        <v>6000</v>
      </c>
      <c r="D27" s="12">
        <v>62.5</v>
      </c>
      <c r="E27" s="34"/>
      <c r="F27" s="32"/>
      <c r="G27" s="32"/>
      <c r="H27" s="32"/>
      <c r="I27" s="32"/>
      <c r="J27" s="32"/>
      <c r="K27" s="32"/>
      <c r="L27" s="32"/>
      <c r="M27" s="32"/>
      <c r="N27" s="32"/>
      <c r="O27" s="32"/>
      <c r="P27" s="32"/>
      <c r="Q27" s="32"/>
      <c r="R27" s="4"/>
    </row>
    <row r="28" spans="2:18" x14ac:dyDescent="0.2">
      <c r="B28" s="10">
        <v>14</v>
      </c>
      <c r="C28" s="11">
        <v>24000</v>
      </c>
      <c r="D28" s="12">
        <v>60.9</v>
      </c>
      <c r="E28" s="34"/>
      <c r="F28" s="32"/>
      <c r="G28" s="32"/>
      <c r="H28" s="32"/>
      <c r="I28" s="32"/>
      <c r="J28" s="32"/>
      <c r="K28" s="32"/>
      <c r="L28" s="32"/>
      <c r="M28" s="32"/>
      <c r="N28" s="32"/>
      <c r="O28" s="32"/>
      <c r="P28" s="32"/>
      <c r="Q28" s="32"/>
      <c r="R28" s="4"/>
    </row>
    <row r="29" spans="2:18" x14ac:dyDescent="0.2">
      <c r="B29" s="10">
        <v>15</v>
      </c>
      <c r="C29" s="11">
        <v>22000</v>
      </c>
      <c r="D29" s="12">
        <v>58.5</v>
      </c>
      <c r="E29" s="34"/>
      <c r="F29" s="32"/>
      <c r="G29" s="32"/>
      <c r="H29" s="32"/>
      <c r="I29" s="32"/>
      <c r="J29" s="32"/>
      <c r="K29" s="32"/>
      <c r="L29" s="32"/>
      <c r="M29" s="32"/>
      <c r="N29" s="32"/>
      <c r="O29" s="32"/>
      <c r="P29" s="32"/>
      <c r="Q29" s="32"/>
      <c r="R29" s="4"/>
    </row>
    <row r="30" spans="2:18" x14ac:dyDescent="0.2">
      <c r="B30" s="10">
        <v>16</v>
      </c>
      <c r="C30" s="11">
        <v>29000</v>
      </c>
      <c r="D30" s="12">
        <v>61.7</v>
      </c>
      <c r="E30" s="34"/>
      <c r="F30" s="32"/>
      <c r="G30" s="32"/>
      <c r="H30" s="32"/>
      <c r="I30" s="32"/>
      <c r="J30" s="32"/>
      <c r="K30" s="32"/>
      <c r="L30" s="32"/>
      <c r="M30" s="32"/>
      <c r="N30" s="32"/>
      <c r="O30" s="32"/>
      <c r="P30" s="32"/>
      <c r="Q30" s="32"/>
      <c r="R30" s="4"/>
    </row>
    <row r="31" spans="2:18" x14ac:dyDescent="0.2">
      <c r="B31" s="10">
        <v>17</v>
      </c>
      <c r="C31" s="11">
        <v>10000</v>
      </c>
      <c r="D31" s="12">
        <v>62.6</v>
      </c>
      <c r="E31" s="34"/>
      <c r="F31" s="32"/>
      <c r="G31" s="32"/>
      <c r="H31" s="32"/>
      <c r="I31" s="32"/>
      <c r="J31" s="32"/>
      <c r="K31" s="32"/>
      <c r="L31" s="32"/>
      <c r="M31" s="32"/>
      <c r="N31" s="32"/>
      <c r="O31" s="32"/>
      <c r="P31" s="32"/>
      <c r="Q31" s="32"/>
      <c r="R31" s="4"/>
    </row>
    <row r="32" spans="2:18" x14ac:dyDescent="0.2">
      <c r="B32" s="10">
        <v>18</v>
      </c>
      <c r="C32" s="11">
        <v>25000</v>
      </c>
      <c r="D32" s="12">
        <v>62.9</v>
      </c>
      <c r="E32" s="34"/>
      <c r="F32" s="32"/>
      <c r="G32" s="32"/>
      <c r="H32" s="32"/>
      <c r="I32" s="32"/>
      <c r="J32" s="32"/>
      <c r="K32" s="32"/>
      <c r="L32" s="32"/>
      <c r="M32" s="32"/>
      <c r="N32" s="32"/>
      <c r="O32" s="32"/>
      <c r="P32" s="32"/>
      <c r="Q32" s="32"/>
      <c r="R32" s="4"/>
    </row>
    <row r="33" spans="2:18" x14ac:dyDescent="0.2">
      <c r="B33" s="10">
        <v>19</v>
      </c>
      <c r="C33" s="11">
        <v>13000</v>
      </c>
      <c r="D33" s="12">
        <v>56.2</v>
      </c>
      <c r="E33" s="34"/>
      <c r="F33" s="32"/>
      <c r="G33" s="32"/>
      <c r="H33" s="32"/>
      <c r="I33" s="32"/>
      <c r="J33" s="32"/>
      <c r="K33" s="32"/>
      <c r="L33" s="32"/>
      <c r="M33" s="32"/>
      <c r="N33" s="32"/>
      <c r="O33" s="32"/>
      <c r="P33" s="32"/>
      <c r="Q33" s="32"/>
      <c r="R33" s="4"/>
    </row>
    <row r="34" spans="2:18" x14ac:dyDescent="0.2">
      <c r="B34" s="10">
        <v>20</v>
      </c>
      <c r="C34" s="11">
        <v>23000</v>
      </c>
      <c r="D34" s="12">
        <v>56.2</v>
      </c>
      <c r="E34" s="34"/>
      <c r="F34" s="32"/>
      <c r="G34" s="32"/>
      <c r="H34" s="32"/>
      <c r="I34" s="32"/>
      <c r="J34" s="32"/>
      <c r="K34" s="32"/>
      <c r="L34" s="32"/>
      <c r="M34" s="32"/>
      <c r="N34" s="32"/>
      <c r="O34" s="32"/>
      <c r="P34" s="32"/>
      <c r="Q34" s="32"/>
      <c r="R34" s="4"/>
    </row>
    <row r="35" spans="2:18" x14ac:dyDescent="0.2">
      <c r="B35" s="10">
        <v>21</v>
      </c>
      <c r="C35" s="11">
        <v>15000</v>
      </c>
      <c r="D35" s="12">
        <v>54.3</v>
      </c>
      <c r="E35" s="34"/>
      <c r="F35" s="32"/>
      <c r="G35" s="32"/>
      <c r="H35" s="32"/>
      <c r="I35" s="32"/>
      <c r="J35" s="32"/>
      <c r="K35" s="32"/>
      <c r="L35" s="32"/>
      <c r="M35" s="32"/>
      <c r="N35" s="32"/>
      <c r="O35" s="32"/>
      <c r="P35" s="32"/>
      <c r="Q35" s="32"/>
      <c r="R35" s="4"/>
    </row>
    <row r="36" spans="2:18" x14ac:dyDescent="0.2">
      <c r="B36" s="13">
        <v>22</v>
      </c>
      <c r="C36" s="14">
        <v>13000</v>
      </c>
      <c r="D36" s="15">
        <v>59.8</v>
      </c>
      <c r="E36" s="34"/>
      <c r="F36" s="32"/>
      <c r="G36" s="32"/>
      <c r="H36" s="32"/>
      <c r="I36" s="32"/>
      <c r="J36" s="32"/>
      <c r="K36" s="32"/>
      <c r="L36" s="32"/>
      <c r="M36" s="32"/>
      <c r="N36" s="32"/>
      <c r="O36" s="32"/>
      <c r="P36" s="32"/>
      <c r="Q36" s="32"/>
      <c r="R36" s="4"/>
    </row>
    <row r="37" spans="2:18" x14ac:dyDescent="0.2">
      <c r="B37" s="16"/>
      <c r="C37" s="17">
        <f>+SUM(C15:C36)</f>
        <v>350000</v>
      </c>
      <c r="D37" s="18">
        <f>+SUMPRODUCT($C$15:$C$36,D15:D36)/$C$37</f>
        <v>58.607999999999997</v>
      </c>
      <c r="E37" s="35"/>
      <c r="F37" s="36"/>
      <c r="G37" s="36"/>
      <c r="H37" s="36"/>
      <c r="I37" s="36"/>
      <c r="J37" s="36"/>
      <c r="K37" s="36"/>
      <c r="L37" s="36"/>
      <c r="M37" s="36"/>
      <c r="N37" s="36"/>
      <c r="O37" s="36"/>
      <c r="P37" s="36"/>
      <c r="Q37" s="36"/>
    </row>
    <row r="38" spans="2:18" x14ac:dyDescent="0.2">
      <c r="E38" s="33"/>
      <c r="F38" s="3"/>
      <c r="G38" s="3"/>
      <c r="H38" s="3"/>
      <c r="I38" s="3"/>
      <c r="J38" s="3"/>
      <c r="K38" s="3"/>
      <c r="L38" s="3"/>
      <c r="M38" s="3"/>
      <c r="N38" s="3"/>
      <c r="O38" s="3"/>
      <c r="P38" s="3"/>
      <c r="Q38" s="3"/>
    </row>
    <row r="39" spans="2:18" x14ac:dyDescent="0.2">
      <c r="E39" s="33"/>
      <c r="F39" s="37"/>
      <c r="G39" s="37"/>
      <c r="H39" s="37"/>
      <c r="I39" s="37"/>
      <c r="J39" s="37"/>
      <c r="K39" s="37"/>
      <c r="L39" s="37"/>
      <c r="M39" s="37"/>
      <c r="N39" s="37"/>
      <c r="O39" s="37"/>
      <c r="P39" s="37"/>
      <c r="Q39" s="37"/>
    </row>
    <row r="40" spans="2:18" x14ac:dyDescent="0.2">
      <c r="E40" s="38"/>
      <c r="F40" s="36"/>
      <c r="G40" s="36"/>
      <c r="H40" s="36"/>
      <c r="I40" s="36"/>
      <c r="J40" s="36"/>
      <c r="K40" s="36"/>
      <c r="L40" s="36"/>
      <c r="M40" s="36"/>
      <c r="N40" s="36"/>
      <c r="O40" s="36"/>
      <c r="P40" s="36"/>
      <c r="Q40" s="36"/>
    </row>
    <row r="41" spans="2:18" x14ac:dyDescent="0.2">
      <c r="D41" s="19"/>
      <c r="E41" s="39"/>
      <c r="F41" s="40"/>
      <c r="G41" s="40"/>
      <c r="H41" s="40"/>
      <c r="I41" s="40"/>
      <c r="J41" s="40"/>
      <c r="K41" s="40"/>
      <c r="L41" s="40"/>
      <c r="M41" s="40"/>
      <c r="N41" s="40"/>
      <c r="O41" s="40"/>
      <c r="P41" s="40"/>
      <c r="Q41" s="40"/>
      <c r="R41" s="21"/>
    </row>
    <row r="42" spans="2:18" x14ac:dyDescent="0.2">
      <c r="E42" s="6"/>
      <c r="F42" s="27"/>
      <c r="G42" s="27"/>
      <c r="H42" s="27"/>
      <c r="I42" s="27"/>
      <c r="J42" s="27"/>
      <c r="K42" s="27"/>
      <c r="L42" s="27"/>
      <c r="M42" s="27"/>
      <c r="N42" s="27"/>
      <c r="O42" s="27"/>
      <c r="P42" s="27"/>
      <c r="Q42" s="27"/>
    </row>
    <row r="43" spans="2:18" x14ac:dyDescent="0.2">
      <c r="E43" s="25"/>
      <c r="F43" s="26"/>
      <c r="G43" s="26"/>
      <c r="H43" s="26"/>
      <c r="I43" s="26"/>
      <c r="J43" s="26"/>
      <c r="K43" s="26"/>
      <c r="L43" s="26"/>
      <c r="M43" s="26"/>
      <c r="N43" s="26"/>
      <c r="O43" s="26"/>
      <c r="P43" s="26"/>
      <c r="Q43" s="26"/>
    </row>
    <row r="44" spans="2:18" x14ac:dyDescent="0.2">
      <c r="F44" s="26"/>
      <c r="G44" s="26"/>
      <c r="H44" s="26"/>
      <c r="I44" s="26"/>
      <c r="J44" s="26"/>
      <c r="K44" s="26"/>
      <c r="L44" s="26"/>
      <c r="M44" s="26"/>
      <c r="N44" s="26"/>
      <c r="O44" s="26"/>
      <c r="P44" s="26"/>
      <c r="Q44" s="26"/>
    </row>
    <row r="45" spans="2:18" x14ac:dyDescent="0.2">
      <c r="F45" s="29"/>
    </row>
  </sheetData>
  <phoneticPr fontId="2" type="noConversion"/>
  <conditionalFormatting sqref="F15:Q36">
    <cfRule type="cellIs" dxfId="0" priority="1" stopIfTrue="1" operator="greaterThan">
      <formula>0</formula>
    </cfRule>
  </conditionalFormatting>
  <pageMargins left="0.75" right="0.75" top="1" bottom="1" header="0.5" footer="0.5"/>
  <pageSetup paperSize="9" orientation="portrait" horizontalDpi="1200" verticalDpi="1200" r:id="rId1"/>
  <headerFooter alignWithMargins="0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1</vt:i4>
      </vt:variant>
      <vt:variant>
        <vt:lpstr>Named Ranges</vt:lpstr>
      </vt:variant>
      <vt:variant>
        <vt:i4>4</vt:i4>
      </vt:variant>
    </vt:vector>
  </HeadingPairs>
  <TitlesOfParts>
    <vt:vector size="5" baseType="lpstr">
      <vt:lpstr>Sched1</vt:lpstr>
      <vt:lpstr>_r</vt:lpstr>
      <vt:lpstr>_r1</vt:lpstr>
      <vt:lpstr>_r2</vt:lpstr>
      <vt:lpstr>_r3</vt:lpstr>
    </vt:vector>
  </TitlesOfParts>
  <Company>Monarch Gold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Owen Burchell</dc:creator>
  <cp:lastModifiedBy>PC_1</cp:lastModifiedBy>
  <dcterms:created xsi:type="dcterms:W3CDTF">2008-02-13T00:19:14Z</dcterms:created>
  <dcterms:modified xsi:type="dcterms:W3CDTF">2018-10-14T04:14:39Z</dcterms:modified>
</cp:coreProperties>
</file>